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websites\haemerke\f1manager\"/>
    </mc:Choice>
  </mc:AlternateContent>
  <xr:revisionPtr revIDLastSave="0" documentId="13_ncr:1_{B7D6F281-269E-42F2-BE54-20A181C5D2AA}" xr6:coauthVersionLast="47" xr6:coauthVersionMax="47" xr10:uidLastSave="{00000000-0000-0000-0000-000000000000}"/>
  <workbookProtection workbookAlgorithmName="SHA-512" workbookHashValue="0EtzziiiZ0wKuMjYYmAkKLAS+a6arlXq5b09VJs6FpIVKhzGdWPWChfIYqV901reayC5eqIsH5eaJj2EvqR6kQ==" workbookSaltValue="qWcMGH1gFRi2iFgQA35Dtg==" workbookSpinCount="100000" lockStructure="1"/>
  <bookViews>
    <workbookView xWindow="-120" yWindow="-120" windowWidth="29040" windowHeight="15720" xr2:uid="{00000000-000D-0000-FFFF-FFFF00000000}"/>
  </bookViews>
  <sheets>
    <sheet name="Formule1 Manager" sheetId="1" r:id="rId1"/>
    <sheet name="Site" sheetId="2" state="hidden" r:id="rId2"/>
    <sheet name="Invulblad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E122" i="1" l="1"/>
  <c r="I86" i="1"/>
  <c r="I85" i="1"/>
  <c r="I70" i="1"/>
  <c r="I69" i="1"/>
  <c r="CG3" i="3" l="1"/>
  <c r="CF3" i="3"/>
  <c r="CE3" i="3"/>
  <c r="CD3" i="3"/>
  <c r="A1" i="2"/>
  <c r="E121" i="1" l="1"/>
  <c r="D11" i="1" l="1"/>
  <c r="I62" i="1" l="1"/>
  <c r="EL3" i="3" l="1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BJ3" i="3"/>
  <c r="DM2" i="3" l="1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DM1" i="3"/>
  <c r="DL1" i="3"/>
  <c r="DK1" i="3"/>
  <c r="DJ1" i="3"/>
  <c r="DI1" i="3"/>
  <c r="DH1" i="3"/>
  <c r="DG1" i="3"/>
  <c r="DF1" i="3"/>
  <c r="DE1" i="3"/>
  <c r="DD1" i="3"/>
  <c r="DC1" i="3"/>
  <c r="DB1" i="3"/>
  <c r="DA1" i="3"/>
  <c r="CZ1" i="3"/>
  <c r="CY1" i="3"/>
  <c r="CX1" i="3"/>
  <c r="CW1" i="3"/>
  <c r="CV1" i="3"/>
  <c r="CU1" i="3"/>
  <c r="CT1" i="3"/>
  <c r="CS1" i="3"/>
  <c r="CR1" i="3"/>
  <c r="CQ1" i="3"/>
  <c r="CP1" i="3"/>
  <c r="CO1" i="3"/>
  <c r="CN1" i="3"/>
  <c r="CM1" i="3"/>
  <c r="CL1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CJ2" i="3"/>
  <c r="BW3" i="3"/>
  <c r="BV3" i="3"/>
  <c r="BU3" i="3"/>
  <c r="BT3" i="3"/>
  <c r="BS3" i="3"/>
  <c r="BR3" i="3"/>
  <c r="BQ3" i="3"/>
  <c r="CC3" i="3"/>
  <c r="CB3" i="3"/>
  <c r="CA3" i="3"/>
  <c r="BZ3" i="3"/>
  <c r="BY3" i="3"/>
  <c r="BX3" i="3"/>
  <c r="BP3" i="3"/>
  <c r="BO3" i="3"/>
  <c r="BN3" i="3"/>
  <c r="BM3" i="3"/>
  <c r="BL3" i="3"/>
  <c r="BK3" i="3"/>
  <c r="BH3" i="3"/>
  <c r="BG3" i="3"/>
  <c r="BF3" i="3"/>
  <c r="AS3" i="3"/>
  <c r="AR3" i="3"/>
  <c r="AQ3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AG2" i="3"/>
  <c r="AV2" i="3" s="1"/>
  <c r="AS2" i="3"/>
  <c r="BH2" i="3" s="1"/>
  <c r="AR2" i="3"/>
  <c r="BG2" i="3" s="1"/>
  <c r="AQ2" i="3"/>
  <c r="BF2" i="3" s="1"/>
  <c r="AP2" i="3"/>
  <c r="BE2" i="3" s="1"/>
  <c r="AO2" i="3"/>
  <c r="BD2" i="3" s="1"/>
  <c r="AN2" i="3"/>
  <c r="BC2" i="3" s="1"/>
  <c r="AM2" i="3"/>
  <c r="BB2" i="3" s="1"/>
  <c r="AL2" i="3"/>
  <c r="BA2" i="3" s="1"/>
  <c r="AK2" i="3"/>
  <c r="AZ2" i="3" s="1"/>
  <c r="AJ2" i="3"/>
  <c r="AY2" i="3" s="1"/>
  <c r="AI2" i="3"/>
  <c r="AX2" i="3" s="1"/>
  <c r="AH2" i="3"/>
  <c r="AW2" i="3" s="1"/>
  <c r="K91" i="1"/>
  <c r="K90" i="1"/>
  <c r="K89" i="1"/>
  <c r="I91" i="1"/>
  <c r="I75" i="1"/>
  <c r="AS1" i="3" s="1"/>
  <c r="BH1" i="3" s="1"/>
  <c r="I90" i="1"/>
  <c r="I89" i="1"/>
  <c r="I74" i="1"/>
  <c r="AR1" i="3" s="1"/>
  <c r="BG1" i="3" s="1"/>
  <c r="I73" i="1"/>
  <c r="AQ1" i="3" s="1"/>
  <c r="BF1" i="3" s="1"/>
  <c r="AF2" i="3"/>
  <c r="AU2" i="3" s="1"/>
  <c r="K88" i="1"/>
  <c r="B62" i="2" l="1"/>
  <c r="B59" i="2"/>
  <c r="B56" i="2"/>
  <c r="B55" i="2"/>
  <c r="B54" i="2"/>
  <c r="B5" i="2"/>
  <c r="B4" i="2"/>
  <c r="C7" i="2"/>
  <c r="C29" i="2"/>
  <c r="C41" i="2"/>
  <c r="J6" i="1"/>
  <c r="K6" i="1" s="1"/>
  <c r="J5" i="1"/>
  <c r="K5" i="1" s="1"/>
  <c r="J4" i="1"/>
  <c r="K4" i="1" s="1"/>
  <c r="L36" i="1" l="1"/>
  <c r="M36" i="1" s="1"/>
  <c r="D30" i="1"/>
  <c r="E30" i="1" s="1"/>
  <c r="G30" i="1" s="1"/>
  <c r="D29" i="1"/>
  <c r="E29" i="1" s="1"/>
  <c r="G29" i="1" s="1"/>
  <c r="L20" i="1"/>
  <c r="M20" i="1" s="1"/>
  <c r="E120" i="1"/>
  <c r="E119" i="1"/>
  <c r="E118" i="1"/>
  <c r="E117" i="1"/>
  <c r="B117" i="1"/>
  <c r="E116" i="1"/>
  <c r="B116" i="1"/>
  <c r="E115" i="1"/>
  <c r="B115" i="1"/>
  <c r="E114" i="1"/>
  <c r="B114" i="1"/>
  <c r="B113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E105" i="1"/>
  <c r="B105" i="1"/>
  <c r="B104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I88" i="1"/>
  <c r="E34" i="2" s="1"/>
  <c r="I87" i="1"/>
  <c r="I36" i="1" s="1"/>
  <c r="B51" i="2" s="1"/>
  <c r="I35" i="1"/>
  <c r="B50" i="2" s="1"/>
  <c r="I34" i="1"/>
  <c r="B49" i="2" s="1"/>
  <c r="I84" i="1"/>
  <c r="I33" i="1" s="1"/>
  <c r="B48" i="2" s="1"/>
  <c r="I83" i="1"/>
  <c r="I32" i="1" s="1"/>
  <c r="B47" i="2" s="1"/>
  <c r="I82" i="1"/>
  <c r="I31" i="1" s="1"/>
  <c r="B46" i="2" s="1"/>
  <c r="I81" i="1"/>
  <c r="I30" i="1" s="1"/>
  <c r="B45" i="2" s="1"/>
  <c r="I80" i="1"/>
  <c r="I29" i="1" s="1"/>
  <c r="B44" i="2" s="1"/>
  <c r="I79" i="1"/>
  <c r="I28" i="1" s="1"/>
  <c r="B43" i="2" s="1"/>
  <c r="I78" i="1"/>
  <c r="I27" i="1" s="1"/>
  <c r="B42" i="2" s="1"/>
  <c r="I72" i="1"/>
  <c r="AP1" i="3" s="1"/>
  <c r="BE1" i="3" s="1"/>
  <c r="I71" i="1"/>
  <c r="AM1" i="3"/>
  <c r="BB1" i="3" s="1"/>
  <c r="I68" i="1"/>
  <c r="AL1" i="3" s="1"/>
  <c r="BA1" i="3" s="1"/>
  <c r="I67" i="1"/>
  <c r="AK1" i="3" s="1"/>
  <c r="AZ1" i="3" s="1"/>
  <c r="I66" i="1"/>
  <c r="AJ1" i="3" s="1"/>
  <c r="AY1" i="3" s="1"/>
  <c r="I65" i="1"/>
  <c r="I64" i="1"/>
  <c r="I63" i="1"/>
  <c r="AG1" i="3" s="1"/>
  <c r="AV1" i="3" s="1"/>
  <c r="F34" i="2"/>
  <c r="O36" i="1"/>
  <c r="J36" i="1"/>
  <c r="C51" i="2" s="1"/>
  <c r="O35" i="1"/>
  <c r="L35" i="1"/>
  <c r="M35" i="1" s="1"/>
  <c r="J35" i="1"/>
  <c r="C50" i="2" s="1"/>
  <c r="O34" i="1"/>
  <c r="L34" i="1"/>
  <c r="M34" i="1" s="1"/>
  <c r="J34" i="1"/>
  <c r="C49" i="2" s="1"/>
  <c r="O33" i="1"/>
  <c r="L33" i="1"/>
  <c r="M33" i="1" s="1"/>
  <c r="J33" i="1"/>
  <c r="C48" i="2" s="1"/>
  <c r="O32" i="1"/>
  <c r="L32" i="1"/>
  <c r="M32" i="1" s="1"/>
  <c r="J32" i="1"/>
  <c r="C47" i="2" s="1"/>
  <c r="G32" i="1"/>
  <c r="O31" i="1"/>
  <c r="L31" i="1"/>
  <c r="M31" i="1" s="1"/>
  <c r="J31" i="1"/>
  <c r="C46" i="2" s="1"/>
  <c r="G31" i="1"/>
  <c r="C28" i="2"/>
  <c r="B28" i="2"/>
  <c r="O30" i="1"/>
  <c r="L30" i="1"/>
  <c r="M30" i="1" s="1"/>
  <c r="J30" i="1"/>
  <c r="C45" i="2" s="1"/>
  <c r="B30" i="1"/>
  <c r="C27" i="2" s="1"/>
  <c r="A30" i="1"/>
  <c r="B27" i="2" s="1"/>
  <c r="O29" i="1"/>
  <c r="L29" i="1"/>
  <c r="M29" i="1" s="1"/>
  <c r="J29" i="1"/>
  <c r="C44" i="2" s="1"/>
  <c r="B29" i="1"/>
  <c r="C26" i="2" s="1"/>
  <c r="A29" i="1"/>
  <c r="B26" i="2" s="1"/>
  <c r="O28" i="1"/>
  <c r="L28" i="1"/>
  <c r="M28" i="1" s="1"/>
  <c r="J28" i="1"/>
  <c r="C43" i="2" s="1"/>
  <c r="D28" i="1"/>
  <c r="E28" i="1" s="1"/>
  <c r="G28" i="1" s="1"/>
  <c r="B28" i="1"/>
  <c r="C25" i="2" s="1"/>
  <c r="A28" i="1"/>
  <c r="B25" i="2" s="1"/>
  <c r="L27" i="1"/>
  <c r="M27" i="1" s="1"/>
  <c r="O27" i="1" s="1"/>
  <c r="J27" i="1"/>
  <c r="C42" i="2" s="1"/>
  <c r="D27" i="1"/>
  <c r="E27" i="1" s="1"/>
  <c r="G27" i="1" s="1"/>
  <c r="B27" i="1"/>
  <c r="C24" i="2" s="1"/>
  <c r="A27" i="1"/>
  <c r="B24" i="2" s="1"/>
  <c r="D26" i="1"/>
  <c r="E26" i="1" s="1"/>
  <c r="G26" i="1" s="1"/>
  <c r="B26" i="1"/>
  <c r="C23" i="2" s="1"/>
  <c r="A26" i="1"/>
  <c r="B23" i="2" s="1"/>
  <c r="D25" i="1"/>
  <c r="E25" i="1" s="1"/>
  <c r="G25" i="1" s="1"/>
  <c r="B25" i="1"/>
  <c r="C22" i="2" s="1"/>
  <c r="A25" i="1"/>
  <c r="B22" i="2" s="1"/>
  <c r="D24" i="1"/>
  <c r="E24" i="1" s="1"/>
  <c r="G24" i="1" s="1"/>
  <c r="B24" i="1"/>
  <c r="C21" i="2" s="1"/>
  <c r="A24" i="1"/>
  <c r="B21" i="2" s="1"/>
  <c r="D23" i="1"/>
  <c r="E23" i="1" s="1"/>
  <c r="G23" i="1" s="1"/>
  <c r="B23" i="1"/>
  <c r="C20" i="2" s="1"/>
  <c r="A23" i="1"/>
  <c r="B20" i="2" s="1"/>
  <c r="D22" i="1"/>
  <c r="E22" i="1" s="1"/>
  <c r="G22" i="1" s="1"/>
  <c r="B22" i="1"/>
  <c r="C19" i="2" s="1"/>
  <c r="A22" i="1"/>
  <c r="B19" i="2" s="1"/>
  <c r="F18" i="2"/>
  <c r="D21" i="1"/>
  <c r="E21" i="1" s="1"/>
  <c r="G21" i="1" s="1"/>
  <c r="B21" i="1"/>
  <c r="C18" i="2" s="1"/>
  <c r="A21" i="1"/>
  <c r="B18" i="2" s="1"/>
  <c r="O20" i="1"/>
  <c r="J20" i="1"/>
  <c r="C39" i="2" s="1"/>
  <c r="D20" i="1"/>
  <c r="E20" i="1" s="1"/>
  <c r="G20" i="1" s="1"/>
  <c r="B20" i="1"/>
  <c r="C17" i="2" s="1"/>
  <c r="A20" i="1"/>
  <c r="B17" i="2" s="1"/>
  <c r="O19" i="1"/>
  <c r="L19" i="1"/>
  <c r="M19" i="1" s="1"/>
  <c r="J19" i="1"/>
  <c r="C38" i="2" s="1"/>
  <c r="D19" i="1"/>
  <c r="E19" i="1" s="1"/>
  <c r="G19" i="1" s="1"/>
  <c r="B19" i="1"/>
  <c r="C16" i="2" s="1"/>
  <c r="A19" i="1"/>
  <c r="B16" i="2" s="1"/>
  <c r="O18" i="1"/>
  <c r="L18" i="1"/>
  <c r="M18" i="1" s="1"/>
  <c r="J18" i="1"/>
  <c r="C37" i="2" s="1"/>
  <c r="D18" i="1"/>
  <c r="E18" i="1" s="1"/>
  <c r="G18" i="1" s="1"/>
  <c r="B18" i="1"/>
  <c r="C15" i="2" s="1"/>
  <c r="A18" i="1"/>
  <c r="B15" i="2" s="1"/>
  <c r="O17" i="1"/>
  <c r="L17" i="1"/>
  <c r="M17" i="1" s="1"/>
  <c r="J17" i="1"/>
  <c r="C36" i="2" s="1"/>
  <c r="D17" i="1"/>
  <c r="E17" i="1" s="1"/>
  <c r="G17" i="1" s="1"/>
  <c r="B17" i="1"/>
  <c r="C14" i="2" s="1"/>
  <c r="A17" i="1"/>
  <c r="B14" i="2" s="1"/>
  <c r="O16" i="1"/>
  <c r="L16" i="1"/>
  <c r="M16" i="1" s="1"/>
  <c r="J16" i="1"/>
  <c r="C35" i="2" s="1"/>
  <c r="D16" i="1"/>
  <c r="E16" i="1" s="1"/>
  <c r="G16" i="1" s="1"/>
  <c r="B16" i="1"/>
  <c r="C13" i="2" s="1"/>
  <c r="A16" i="1"/>
  <c r="B13" i="2" s="1"/>
  <c r="O15" i="1"/>
  <c r="L15" i="1"/>
  <c r="M15" i="1" s="1"/>
  <c r="J15" i="1"/>
  <c r="C34" i="2" s="1"/>
  <c r="D15" i="1"/>
  <c r="E15" i="1" s="1"/>
  <c r="G15" i="1" s="1"/>
  <c r="B15" i="1"/>
  <c r="C12" i="2" s="1"/>
  <c r="A15" i="1"/>
  <c r="B12" i="2" s="1"/>
  <c r="O14" i="1"/>
  <c r="L14" i="1"/>
  <c r="M14" i="1" s="1"/>
  <c r="J14" i="1"/>
  <c r="C33" i="2" s="1"/>
  <c r="D14" i="1"/>
  <c r="E14" i="1" s="1"/>
  <c r="G14" i="1" s="1"/>
  <c r="B14" i="1"/>
  <c r="C11" i="2" s="1"/>
  <c r="A14" i="1"/>
  <c r="B11" i="2" s="1"/>
  <c r="O13" i="1"/>
  <c r="L13" i="1"/>
  <c r="M13" i="1" s="1"/>
  <c r="J13" i="1"/>
  <c r="C32" i="2" s="1"/>
  <c r="D13" i="1"/>
  <c r="E13" i="1" s="1"/>
  <c r="G13" i="1" s="1"/>
  <c r="B13" i="1"/>
  <c r="C10" i="2" s="1"/>
  <c r="A13" i="1"/>
  <c r="B10" i="2" s="1"/>
  <c r="O12" i="1"/>
  <c r="L12" i="1"/>
  <c r="M12" i="1" s="1"/>
  <c r="J12" i="1"/>
  <c r="C31" i="2" s="1"/>
  <c r="D12" i="1"/>
  <c r="E12" i="1" s="1"/>
  <c r="G12" i="1" s="1"/>
  <c r="B12" i="1"/>
  <c r="C9" i="2" s="1"/>
  <c r="A12" i="1"/>
  <c r="B9" i="2" s="1"/>
  <c r="L11" i="1"/>
  <c r="M11" i="1" s="1"/>
  <c r="O11" i="1" s="1"/>
  <c r="J11" i="1"/>
  <c r="C30" i="2" s="1"/>
  <c r="E11" i="1"/>
  <c r="G11" i="1" s="1"/>
  <c r="C3" i="3" s="1"/>
  <c r="B11" i="1"/>
  <c r="C8" i="2" s="1"/>
  <c r="A11" i="1"/>
  <c r="B8" i="2" s="1"/>
  <c r="I17" i="1" l="1"/>
  <c r="B36" i="2" s="1"/>
  <c r="I16" i="1"/>
  <c r="B35" i="2" s="1"/>
  <c r="I15" i="1"/>
  <c r="B34" i="2" s="1"/>
  <c r="I18" i="1"/>
  <c r="B37" i="2" s="1"/>
  <c r="E18" i="2"/>
  <c r="X3" i="3"/>
  <c r="I20" i="1"/>
  <c r="B39" i="2" s="1"/>
  <c r="AO1" i="3"/>
  <c r="BD1" i="3" s="1"/>
  <c r="I13" i="1"/>
  <c r="B32" i="2" s="1"/>
  <c r="AH1" i="3"/>
  <c r="AW1" i="3" s="1"/>
  <c r="M3" i="3"/>
  <c r="D18" i="2"/>
  <c r="N3" i="3"/>
  <c r="D19" i="2"/>
  <c r="R3" i="3"/>
  <c r="D23" i="2"/>
  <c r="W3" i="3"/>
  <c r="D28" i="2"/>
  <c r="I14" i="1"/>
  <c r="B33" i="2" s="1"/>
  <c r="AI1" i="3"/>
  <c r="AX1" i="3" s="1"/>
  <c r="BC3" i="3"/>
  <c r="D50" i="2"/>
  <c r="I3" i="3"/>
  <c r="D14" i="2"/>
  <c r="L3" i="3"/>
  <c r="D17" i="2"/>
  <c r="BD3" i="3"/>
  <c r="D51" i="2"/>
  <c r="V3" i="3"/>
  <c r="D27" i="2"/>
  <c r="J3" i="3"/>
  <c r="D15" i="2"/>
  <c r="K3" i="3"/>
  <c r="D16" i="2"/>
  <c r="U3" i="3"/>
  <c r="D26" i="2"/>
  <c r="BB3" i="3"/>
  <c r="D49" i="2"/>
  <c r="I12" i="1"/>
  <c r="B31" i="2" s="1"/>
  <c r="AO3" i="3"/>
  <c r="D39" i="2"/>
  <c r="AP3" i="3"/>
  <c r="G18" i="2"/>
  <c r="AY3" i="3"/>
  <c r="D46" i="2"/>
  <c r="AZ3" i="3"/>
  <c r="D47" i="2"/>
  <c r="AM3" i="3"/>
  <c r="D37" i="2"/>
  <c r="AI3" i="3"/>
  <c r="D33" i="2"/>
  <c r="AJ3" i="3"/>
  <c r="D34" i="2"/>
  <c r="AK3" i="3"/>
  <c r="D35" i="2"/>
  <c r="Q3" i="3"/>
  <c r="D22" i="2"/>
  <c r="S3" i="3"/>
  <c r="D24" i="2"/>
  <c r="T3" i="3"/>
  <c r="D25" i="2"/>
  <c r="BE3" i="3"/>
  <c r="G34" i="2"/>
  <c r="AN3" i="3"/>
  <c r="D38" i="2"/>
  <c r="AX3" i="3"/>
  <c r="D45" i="2"/>
  <c r="I11" i="1"/>
  <c r="B30" i="2" s="1"/>
  <c r="AF1" i="3"/>
  <c r="AU1" i="3" s="1"/>
  <c r="I19" i="1"/>
  <c r="B38" i="2" s="1"/>
  <c r="AN1" i="3"/>
  <c r="BC1" i="3" s="1"/>
  <c r="BA3" i="3"/>
  <c r="D48" i="2"/>
  <c r="P3" i="3"/>
  <c r="D21" i="2"/>
  <c r="O3" i="3"/>
  <c r="D20" i="2"/>
  <c r="AL3" i="3"/>
  <c r="D36" i="2"/>
  <c r="G3" i="3"/>
  <c r="D12" i="2"/>
  <c r="H3" i="3"/>
  <c r="D13" i="2"/>
  <c r="AH3" i="3"/>
  <c r="D32" i="2"/>
  <c r="AW3" i="3"/>
  <c r="D44" i="2"/>
  <c r="AV3" i="3"/>
  <c r="D43" i="2"/>
  <c r="AG3" i="3"/>
  <c r="D31" i="2"/>
  <c r="F3" i="3"/>
  <c r="D11" i="2"/>
  <c r="E3" i="3"/>
  <c r="D10" i="2"/>
  <c r="D42" i="2"/>
  <c r="AU3" i="3"/>
  <c r="D30" i="2"/>
  <c r="AF3" i="3"/>
  <c r="D9" i="2"/>
  <c r="D3" i="3"/>
  <c r="F7" i="1"/>
  <c r="D8" i="2"/>
  <c r="H7" i="1" l="1"/>
  <c r="F5" i="2"/>
</calcChain>
</file>

<file path=xl/sharedStrings.xml><?xml version="1.0" encoding="utf-8"?>
<sst xmlns="http://schemas.openxmlformats.org/spreadsheetml/2006/main" count="262" uniqueCount="213">
  <si>
    <t>Type hier je Teamnaam</t>
  </si>
  <si>
    <t>Type hier je naam</t>
  </si>
  <si>
    <t>Coureurs</t>
  </si>
  <si>
    <t>Chassis</t>
  </si>
  <si>
    <t>Motor</t>
  </si>
  <si>
    <t>Zet hier een 0 of 1 en geen ander teken. Ook de cel niet leeglaten.</t>
  </si>
  <si>
    <t>Lewis Hamilton</t>
  </si>
  <si>
    <t>MERCEDES _ Chassis</t>
  </si>
  <si>
    <t>RED BULL _ Chassis</t>
  </si>
  <si>
    <t>Valtteri Botas</t>
  </si>
  <si>
    <t>Daniel Ricciardo</t>
  </si>
  <si>
    <t>Kevin Magnussen</t>
  </si>
  <si>
    <t>Sergio Perez</t>
  </si>
  <si>
    <t>Max Verstappen</t>
  </si>
  <si>
    <t>Carlos Sainz Jr.</t>
  </si>
  <si>
    <t>MERCEDES _ Motor</t>
  </si>
  <si>
    <t>Fernando Alonso</t>
  </si>
  <si>
    <t>RED BULL _ Motor</t>
  </si>
  <si>
    <t>* Nog niet officieel bevestigd</t>
  </si>
  <si>
    <t>Tekst laten staan</t>
  </si>
  <si>
    <t>Kies hier de wereldkampioen</t>
  </si>
  <si>
    <t>Kies hier joker 1</t>
  </si>
  <si>
    <t>Kies hier uw aantal</t>
  </si>
  <si>
    <t xml:space="preserve">01 - Grand Prix van </t>
  </si>
  <si>
    <t>Australië</t>
  </si>
  <si>
    <t>1 race</t>
  </si>
  <si>
    <t xml:space="preserve">02 - Grand Prix van </t>
  </si>
  <si>
    <t>Bahrein</t>
  </si>
  <si>
    <t>, Bahrein</t>
  </si>
  <si>
    <t>2 races</t>
  </si>
  <si>
    <t xml:space="preserve">03 - Grand Prix van </t>
  </si>
  <si>
    <t>3 races</t>
  </si>
  <si>
    <t xml:space="preserve">04 - Grand Prix van </t>
  </si>
  <si>
    <t>4 races</t>
  </si>
  <si>
    <t xml:space="preserve">05 - Grand Prix van </t>
  </si>
  <si>
    <t>Spanje</t>
  </si>
  <si>
    <t>, Barcelona</t>
  </si>
  <si>
    <t>5 races</t>
  </si>
  <si>
    <t xml:space="preserve">06 - Grand Prix van </t>
  </si>
  <si>
    <t>Monaco</t>
  </si>
  <si>
    <t>, Monaco</t>
  </si>
  <si>
    <t>6 races</t>
  </si>
  <si>
    <t xml:space="preserve">07 - Grand Prix van </t>
  </si>
  <si>
    <t>Canada</t>
  </si>
  <si>
    <t>, Montreal</t>
  </si>
  <si>
    <t>7 races</t>
  </si>
  <si>
    <t xml:space="preserve">08 - Grand Prix van </t>
  </si>
  <si>
    <t>, Baku</t>
  </si>
  <si>
    <t>8 races</t>
  </si>
  <si>
    <t xml:space="preserve">09 - Grand Prix van </t>
  </si>
  <si>
    <t>Oostenrijk</t>
  </si>
  <si>
    <t>, A1 Ring</t>
  </si>
  <si>
    <t>Kies hier joker 2</t>
  </si>
  <si>
    <t>9 races</t>
  </si>
  <si>
    <t xml:space="preserve">10 - Grand Prix van </t>
  </si>
  <si>
    <t>Engeland</t>
  </si>
  <si>
    <t>, Silverstone</t>
  </si>
  <si>
    <t>10 races</t>
  </si>
  <si>
    <t xml:space="preserve">11 - Grand Prix van </t>
  </si>
  <si>
    <t>Hongarije</t>
  </si>
  <si>
    <t>, Boedapest</t>
  </si>
  <si>
    <t>11 races</t>
  </si>
  <si>
    <t xml:space="preserve">12 - Grand Prix van </t>
  </si>
  <si>
    <t>12 races</t>
  </si>
  <si>
    <t xml:space="preserve">13 - Grand Prix van </t>
  </si>
  <si>
    <t>België</t>
  </si>
  <si>
    <t>, Francorchamps</t>
  </si>
  <si>
    <t>13 races</t>
  </si>
  <si>
    <t xml:space="preserve">14 - Grand Prix van </t>
  </si>
  <si>
    <t>Italië</t>
  </si>
  <si>
    <t>, Monza</t>
  </si>
  <si>
    <t>14 races</t>
  </si>
  <si>
    <t xml:space="preserve">15 - Grand Prix van </t>
  </si>
  <si>
    <t>Singapore</t>
  </si>
  <si>
    <t>, Singapore</t>
  </si>
  <si>
    <t>15 races</t>
  </si>
  <si>
    <t xml:space="preserve">16 - Grand Prix van </t>
  </si>
  <si>
    <t>16 races</t>
  </si>
  <si>
    <t xml:space="preserve">17 - Grand Prix van </t>
  </si>
  <si>
    <t>Japan</t>
  </si>
  <si>
    <t>, Suzuka</t>
  </si>
  <si>
    <t>17 races</t>
  </si>
  <si>
    <t xml:space="preserve">18 - Grand Prix van </t>
  </si>
  <si>
    <t>Verenigde Staten</t>
  </si>
  <si>
    <t>, Austin</t>
  </si>
  <si>
    <t>Kies hier joker 3</t>
  </si>
  <si>
    <t>18 races</t>
  </si>
  <si>
    <t xml:space="preserve">19 - Grand Prix van </t>
  </si>
  <si>
    <t>Mexico</t>
  </si>
  <si>
    <t>, Mexico City</t>
  </si>
  <si>
    <t>19 races</t>
  </si>
  <si>
    <t xml:space="preserve">20 - Grand Prix van </t>
  </si>
  <si>
    <t>Brazilië</t>
  </si>
  <si>
    <t>, Sao Paulo</t>
  </si>
  <si>
    <t>20 races</t>
  </si>
  <si>
    <t>, Abu Dhabi</t>
  </si>
  <si>
    <t>Kies joker voor jouw race naar keuze</t>
  </si>
  <si>
    <t>Geef hier aan wie wereldkampioen wordt</t>
  </si>
  <si>
    <t>Hoeveel Grand Prix wedstrijden zal de wereldkampioen winnen?</t>
  </si>
  <si>
    <t>Zie voor info www.haemerke.nl</t>
  </si>
  <si>
    <t>Denk eraan: Van elk Formule 1 team mag u slechts één onderdeel voor uw team kiezen.</t>
  </si>
  <si>
    <t>Verbruikte budget is</t>
  </si>
  <si>
    <t>Jokers</t>
  </si>
  <si>
    <t>Wereldkampioen</t>
  </si>
  <si>
    <t>Barragevraag</t>
  </si>
  <si>
    <t>LH</t>
  </si>
  <si>
    <t>VB</t>
  </si>
  <si>
    <t>DR</t>
  </si>
  <si>
    <t>NH</t>
  </si>
  <si>
    <t>KM</t>
  </si>
  <si>
    <t>SP</t>
  </si>
  <si>
    <t>MV</t>
  </si>
  <si>
    <t>FA</t>
  </si>
  <si>
    <t>CS</t>
  </si>
  <si>
    <t>MGP</t>
  </si>
  <si>
    <t>SF</t>
  </si>
  <si>
    <t>RB</t>
  </si>
  <si>
    <t>McL</t>
  </si>
  <si>
    <t>HAA</t>
  </si>
  <si>
    <t>..</t>
  </si>
  <si>
    <t>Bah</t>
  </si>
  <si>
    <t>Spa</t>
  </si>
  <si>
    <t>Mon</t>
  </si>
  <si>
    <t>Can</t>
  </si>
  <si>
    <t>Oos</t>
  </si>
  <si>
    <t>Eng</t>
  </si>
  <si>
    <t>Hon</t>
  </si>
  <si>
    <t>Bel</t>
  </si>
  <si>
    <t>Ita</t>
  </si>
  <si>
    <t>Sin</t>
  </si>
  <si>
    <t>Jap</t>
  </si>
  <si>
    <t>VS</t>
  </si>
  <si>
    <t>Mex</t>
  </si>
  <si>
    <t>Bra</t>
  </si>
  <si>
    <t>Abd</t>
  </si>
  <si>
    <t>PIR</t>
  </si>
  <si>
    <t>Kampioen</t>
  </si>
  <si>
    <t>Invulling</t>
  </si>
  <si>
    <t>Esteban Ocon</t>
  </si>
  <si>
    <t>Lance Stroll</t>
  </si>
  <si>
    <t>Nico Hülkenberg</t>
  </si>
  <si>
    <t>WIL</t>
  </si>
  <si>
    <t>EO</t>
  </si>
  <si>
    <t>LS</t>
  </si>
  <si>
    <t>Abu Dhabi</t>
  </si>
  <si>
    <t>PG</t>
  </si>
  <si>
    <t>Charles Leclerc</t>
  </si>
  <si>
    <t>CL</t>
  </si>
  <si>
    <t>FERRARI _ Chassis</t>
  </si>
  <si>
    <t>MCLAREN _ Chassis</t>
  </si>
  <si>
    <t>MCLAREN _ Motor</t>
  </si>
  <si>
    <t>FERRARI _ Motor</t>
  </si>
  <si>
    <t>WILLIAMS _ Motor</t>
  </si>
  <si>
    <t>HAAS _ Motor</t>
  </si>
  <si>
    <t>WILLIAMS _ Chassis</t>
  </si>
  <si>
    <t>HAAS _ Chassis</t>
  </si>
  <si>
    <t>Azerbeidzjan</t>
  </si>
  <si>
    <t>Aze</t>
  </si>
  <si>
    <t>21 - Grand Prix van</t>
  </si>
  <si>
    <t>21 races</t>
  </si>
  <si>
    <t>Pierre Gasly</t>
  </si>
  <si>
    <t>LN</t>
  </si>
  <si>
    <t>Lando Norris</t>
  </si>
  <si>
    <t>Alexander Albon</t>
  </si>
  <si>
    <t>AA</t>
  </si>
  <si>
    <t>GR</t>
  </si>
  <si>
    <t>George Russell</t>
  </si>
  <si>
    <t>Nederland</t>
  </si>
  <si>
    <t>22 races</t>
  </si>
  <si>
    <t>22 - Grand Prix van</t>
  </si>
  <si>
    <t>, Zandvoort</t>
  </si>
  <si>
    <t>Ned</t>
  </si>
  <si>
    <t>Yuki Tsunoda</t>
  </si>
  <si>
    <t>YT</t>
  </si>
  <si>
    <t>ASTON _ Chassis</t>
  </si>
  <si>
    <t>AsM</t>
  </si>
  <si>
    <t>ALPINE _ Chassis</t>
  </si>
  <si>
    <t>ALP</t>
  </si>
  <si>
    <t>ASTON _ Motor</t>
  </si>
  <si>
    <t>ALPINE _ Motor</t>
  </si>
  <si>
    <t>23 races</t>
  </si>
  <si>
    <t>Guanyu Zhou</t>
  </si>
  <si>
    <t>GZ</t>
  </si>
  <si>
    <t>Saoedi-Arabië</t>
  </si>
  <si>
    <t>, Jeddah</t>
  </si>
  <si>
    <t>Sao</t>
  </si>
  <si>
    <t>, Albert Park</t>
  </si>
  <si>
    <t>, Imola</t>
  </si>
  <si>
    <t>, Miami</t>
  </si>
  <si>
    <t>23 - Grand Prix van</t>
  </si>
  <si>
    <t>Oscar Piastri</t>
  </si>
  <si>
    <t>OP</t>
  </si>
  <si>
    <t>Logan Sargeant</t>
  </si>
  <si>
    <t>Qatar</t>
  </si>
  <si>
    <t>Qat</t>
  </si>
  <si>
    <t>24 - Grand Prix van</t>
  </si>
  <si>
    <t>Las Vegas</t>
  </si>
  <si>
    <t>, Las Vegas</t>
  </si>
  <si>
    <t>Las</t>
  </si>
  <si>
    <t>, Qatar</t>
  </si>
  <si>
    <t>24 races</t>
  </si>
  <si>
    <t>Aus</t>
  </si>
  <si>
    <t>China</t>
  </si>
  <si>
    <t>, Shanghai</t>
  </si>
  <si>
    <t>Chi</t>
  </si>
  <si>
    <t>STAKE F1 TEAM_ Chassis</t>
  </si>
  <si>
    <t>STAKE F1 TEAM_ Motor</t>
  </si>
  <si>
    <t>VISA CASH APP RB_ Motor</t>
  </si>
  <si>
    <t>VISA CASH APP RB_ Chassis</t>
  </si>
  <si>
    <t>SAU</t>
  </si>
  <si>
    <t>VCA</t>
  </si>
  <si>
    <t>www.haemerke.nl presents "Formule 1 Manager 2024"</t>
  </si>
  <si>
    <r>
      <t xml:space="preserve">Stuur het compleet ingevulde formulier </t>
    </r>
    <r>
      <rPr>
        <b/>
        <i/>
        <sz val="10"/>
        <color rgb="FFFF0000"/>
        <rFont val="Calibri"/>
        <family val="2"/>
        <scheme val="minor"/>
      </rPr>
      <t>uiterlijk 28 februari 2024 (23.59u)</t>
    </r>
    <r>
      <rPr>
        <b/>
        <i/>
        <sz val="10"/>
        <rFont val="Calibri"/>
        <family val="2"/>
        <scheme val="minor"/>
      </rPr>
      <t xml:space="preserve"> naar aanmelding@haemerke.nl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</si>
</sst>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&quot;€&quot;\ #,##0_-"/>
    <numFmt numFmtId="165" formatCode="&quot;€&quot;\ #,##0_-;[Red]&quot;€&quot;\ #,##0\-"/>
    <numFmt numFmtId="166" formatCode="0.00;[Red]0.00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textRotation="90"/>
    </xf>
    <xf numFmtId="0" fontId="19" fillId="0" borderId="0" xfId="0" applyFont="1" applyAlignment="1">
      <alignment vertical="center" textRotation="90"/>
    </xf>
    <xf numFmtId="49" fontId="19" fillId="0" borderId="0" xfId="0" applyNumberFormat="1" applyFont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2" fontId="0" fillId="0" borderId="0" xfId="0" applyNumberFormat="1"/>
    <xf numFmtId="42" fontId="1" fillId="0" borderId="0" xfId="0" applyNumberFormat="1" applyFont="1" applyProtection="1">
      <protection locked="0"/>
    </xf>
    <xf numFmtId="42" fontId="1" fillId="0" borderId="0" xfId="0" applyNumberFormat="1" applyFont="1" applyAlignment="1" applyProtection="1">
      <alignment vertical="center"/>
      <protection locked="0"/>
    </xf>
    <xf numFmtId="42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42" fontId="1" fillId="0" borderId="0" xfId="0" applyNumberFormat="1" applyFont="1" applyAlignment="1" applyProtection="1">
      <alignment shrinkToFit="1"/>
      <protection locked="0"/>
    </xf>
    <xf numFmtId="0" fontId="21" fillId="0" borderId="0" xfId="0" applyFont="1" applyProtection="1">
      <protection locked="0"/>
    </xf>
    <xf numFmtId="42" fontId="21" fillId="0" borderId="0" xfId="0" applyNumberFormat="1" applyFont="1"/>
    <xf numFmtId="0" fontId="21" fillId="0" borderId="0" xfId="0" applyFont="1"/>
    <xf numFmtId="42" fontId="21" fillId="0" borderId="0" xfId="0" applyNumberFormat="1" applyFont="1" applyAlignment="1">
      <alignment shrinkToFit="1"/>
    </xf>
    <xf numFmtId="0" fontId="21" fillId="0" borderId="0" xfId="0" applyFont="1" applyAlignment="1">
      <alignment shrinkToFit="1"/>
    </xf>
    <xf numFmtId="0" fontId="12" fillId="0" borderId="0" xfId="0" applyFont="1" applyAlignment="1">
      <alignment vertical="center"/>
    </xf>
    <xf numFmtId="0" fontId="23" fillId="0" borderId="0" xfId="0" applyFont="1" applyProtection="1">
      <protection locked="0"/>
    </xf>
    <xf numFmtId="15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15" fontId="9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16" fontId="0" fillId="0" borderId="0" xfId="0" applyNumberFormat="1" applyProtection="1"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165" fontId="3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2" borderId="0" xfId="0" applyFont="1" applyFill="1" applyAlignment="1">
      <alignment horizontal="center" textRotation="90"/>
    </xf>
    <xf numFmtId="0" fontId="5" fillId="0" borderId="0" xfId="0" applyFont="1" applyAlignment="1" applyProtection="1">
      <alignment horizontal="center" vertical="center"/>
      <protection hidden="1"/>
    </xf>
    <xf numFmtId="166" fontId="13" fillId="5" borderId="0" xfId="0" applyNumberFormat="1" applyFont="1" applyFill="1" applyAlignment="1" applyProtection="1">
      <alignment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166" fontId="1" fillId="5" borderId="0" xfId="0" applyNumberFormat="1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</cellXfs>
  <cellStyles count="1">
    <cellStyle name="Standa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Link="$C$94" fmlaRange="$E$95:$G$102" sel="1" val="0"/>
</file>

<file path=xl/ctrlProps/ctrlProp2.xml><?xml version="1.0" encoding="utf-8"?>
<formControlPr xmlns="http://schemas.microsoft.com/office/spreadsheetml/2009/9/main" objectType="Drop" dropStyle="combo" dx="20" fmlaLink="$C$103" fmlaRange="$E$104:$E$111" sel="1" val="0"/>
</file>

<file path=xl/ctrlProps/ctrlProp3.xml><?xml version="1.0" encoding="utf-8"?>
<formControlPr xmlns="http://schemas.microsoft.com/office/spreadsheetml/2009/9/main" objectType="Drop" dropLines="10" dropStyle="combo" dx="20" fmlaLink="$C$112" fmlaRange="E$113:E$121" sel="1" val="0"/>
</file>

<file path=xl/ctrlProps/ctrlProp4.xml><?xml version="1.0" encoding="utf-8"?>
<formControlPr xmlns="http://schemas.microsoft.com/office/spreadsheetml/2009/9/main" objectType="Drop" dropLines="25" dropStyle="combo" dx="20" fmlaLink="$A$94" fmlaRange="B$95:B$115" sel="1" val="0"/>
</file>

<file path=xl/ctrlProps/ctrlProp5.xml><?xml version="1.0" encoding="utf-8"?>
<formControlPr xmlns="http://schemas.microsoft.com/office/spreadsheetml/2009/9/main" objectType="Drop" dropLines="25" dropStyle="combo" dx="20" fmlaLink="$I$94" fmlaRange="J$95:J$11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28575</xdr:rowOff>
        </xdr:from>
        <xdr:to>
          <xdr:col>2</xdr:col>
          <xdr:colOff>323850</xdr:colOff>
          <xdr:row>49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28575</xdr:rowOff>
        </xdr:from>
        <xdr:to>
          <xdr:col>2</xdr:col>
          <xdr:colOff>323850</xdr:colOff>
          <xdr:row>49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19050</xdr:rowOff>
        </xdr:from>
        <xdr:to>
          <xdr:col>2</xdr:col>
          <xdr:colOff>323850</xdr:colOff>
          <xdr:row>49</xdr:row>
          <xdr:rowOff>209550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19050</xdr:rowOff>
        </xdr:from>
        <xdr:to>
          <xdr:col>2</xdr:col>
          <xdr:colOff>323850</xdr:colOff>
          <xdr:row>49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51</xdr:row>
          <xdr:rowOff>19050</xdr:rowOff>
        </xdr:from>
        <xdr:to>
          <xdr:col>2</xdr:col>
          <xdr:colOff>323850</xdr:colOff>
          <xdr:row>51</xdr:row>
          <xdr:rowOff>228600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5"/>
  <sheetViews>
    <sheetView tabSelected="1" zoomScaleNormal="100" workbookViewId="0">
      <selection activeCell="B10" sqref="B10"/>
    </sheetView>
  </sheetViews>
  <sheetFormatPr defaultColWidth="8.85546875" defaultRowHeight="15" x14ac:dyDescent="0.25"/>
  <cols>
    <col min="1" max="1" width="5.7109375" customWidth="1"/>
    <col min="2" max="2" width="25.7109375" customWidth="1"/>
    <col min="3" max="4" width="5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5.7109375" customWidth="1"/>
    <col min="10" max="10" width="25.140625" bestFit="1" customWidth="1"/>
    <col min="11" max="12" width="5.7109375" customWidth="1"/>
    <col min="13" max="13" width="12.7109375" customWidth="1"/>
    <col min="14" max="14" width="2.7109375" customWidth="1"/>
    <col min="15" max="15" width="12.7109375" customWidth="1"/>
  </cols>
  <sheetData>
    <row r="1" spans="1:15" x14ac:dyDescent="0.25">
      <c r="A1" s="82" t="s">
        <v>211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x14ac:dyDescent="0.25">
      <c r="A3" s="97" t="s">
        <v>212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5.75" x14ac:dyDescent="0.25">
      <c r="B4" s="83" t="s">
        <v>0</v>
      </c>
      <c r="C4" s="83"/>
      <c r="D4" s="83"/>
      <c r="E4" s="83"/>
      <c r="J4" s="100">
        <f>SUM(C11:C36)</f>
        <v>0</v>
      </c>
      <c r="K4" s="101" t="str">
        <f>IF(J4&gt;2,"Je hebt TEVEEL coureurs geselecteerd!!",(IF(J4=2,"Je hebt je coureurs samengesteld",(IF(J4=1, "Je MOET nog een coureur kiezen",(IF(J4=0,"Kies je coureurs, minimaal en maximaal 2")))))))</f>
        <v>Kies je coureurs, minimaal en maximaal 2</v>
      </c>
      <c r="L4" s="101"/>
      <c r="M4" s="101"/>
      <c r="N4" s="101"/>
      <c r="O4" s="102"/>
    </row>
    <row r="5" spans="1:15" x14ac:dyDescent="0.25">
      <c r="B5" s="83" t="s">
        <v>1</v>
      </c>
      <c r="C5" s="83"/>
      <c r="D5" s="83"/>
      <c r="E5" s="83"/>
      <c r="J5" s="100">
        <f>SUM(K11:K23)</f>
        <v>0</v>
      </c>
      <c r="K5" s="103" t="str">
        <f>IF(J5&gt;1,"Je hebt teveel chassis geselecteerd!!","Chassis aantal")</f>
        <v>Chassis aantal</v>
      </c>
      <c r="L5" s="103"/>
      <c r="M5" s="103"/>
      <c r="N5" s="103"/>
      <c r="O5" s="104"/>
    </row>
    <row r="6" spans="1:15" x14ac:dyDescent="0.25">
      <c r="J6" s="100">
        <f>SUM(K27:K39)</f>
        <v>0</v>
      </c>
      <c r="K6" s="103" t="str">
        <f>IF(J6&gt;1,"Je hebt teveel motoren geselecteerd!!","Motor aantal")</f>
        <v>Motor aantal</v>
      </c>
      <c r="L6" s="103"/>
      <c r="M6" s="103"/>
      <c r="N6" s="103"/>
      <c r="O6" s="104"/>
    </row>
    <row r="7" spans="1:15" ht="19.899999999999999" customHeight="1" x14ac:dyDescent="0.25">
      <c r="F7" s="90">
        <f>80000000-SUM(G11:G36,O11:O24,O27:O41)</f>
        <v>80000000</v>
      </c>
      <c r="G7" s="91"/>
      <c r="H7" s="92" t="str">
        <f>IF(F7&lt;0,"Je bent over het budget heen!!","Budget")</f>
        <v>Budget</v>
      </c>
      <c r="I7" s="92"/>
      <c r="J7" s="92"/>
      <c r="K7" s="94" t="s">
        <v>99</v>
      </c>
      <c r="L7" s="94"/>
      <c r="M7" s="94"/>
      <c r="N7" s="94"/>
      <c r="O7" s="94"/>
    </row>
    <row r="8" spans="1:15" x14ac:dyDescent="0.25">
      <c r="A8" s="95" t="s">
        <v>100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s="1" customFormat="1" ht="12.75" x14ac:dyDescent="0.25">
      <c r="A9" s="7"/>
      <c r="B9" s="28"/>
      <c r="C9" s="28"/>
      <c r="D9" s="28"/>
      <c r="E9" s="29"/>
      <c r="F9" s="29"/>
      <c r="G9" s="29"/>
      <c r="H9" s="28"/>
      <c r="I9" s="28"/>
      <c r="J9" s="28"/>
      <c r="K9" s="28"/>
      <c r="L9" s="28"/>
      <c r="M9" s="28"/>
      <c r="N9" s="28"/>
      <c r="O9" s="28"/>
    </row>
    <row r="10" spans="1:15" s="1" customFormat="1" ht="15" customHeight="1" x14ac:dyDescent="0.25">
      <c r="A10" s="7"/>
      <c r="B10" s="9" t="s">
        <v>2</v>
      </c>
      <c r="C10" s="6"/>
      <c r="D10" s="6"/>
      <c r="E10" s="4"/>
      <c r="F10" s="4"/>
      <c r="G10" s="4"/>
      <c r="I10" s="7"/>
      <c r="J10" s="9" t="s">
        <v>3</v>
      </c>
      <c r="K10" s="6"/>
      <c r="L10" s="6"/>
      <c r="M10" s="4"/>
      <c r="N10" s="4"/>
      <c r="O10" s="4"/>
    </row>
    <row r="11" spans="1:15" s="1" customFormat="1" ht="15" customHeight="1" x14ac:dyDescent="0.25">
      <c r="A11" s="73">
        <f>A62</f>
        <v>1</v>
      </c>
      <c r="B11" s="74" t="str">
        <f>B62</f>
        <v>Max Verstappen</v>
      </c>
      <c r="C11" s="24">
        <v>0</v>
      </c>
      <c r="D11" s="75">
        <f>IF(OR(K11,K27,C12),"X",1)</f>
        <v>1</v>
      </c>
      <c r="E11" s="76">
        <f t="shared" ref="E11:E30" si="0">IF(D11=1,E62,0)</f>
        <v>42000000</v>
      </c>
      <c r="F11" s="77"/>
      <c r="G11" s="77">
        <f>IF(C11,E11,0)</f>
        <v>0</v>
      </c>
      <c r="I11" s="73" t="str">
        <f>I62</f>
        <v>1/11</v>
      </c>
      <c r="J11" s="74" t="str">
        <f>J62</f>
        <v>RED BULL _ Chassis</v>
      </c>
      <c r="K11" s="24">
        <v>0</v>
      </c>
      <c r="L11" s="75">
        <f>IF(OR(C11,C12,K27),"X",1)</f>
        <v>1</v>
      </c>
      <c r="M11" s="76">
        <f t="shared" ref="M11:M20" si="1">IF(L11=1,M62,0)</f>
        <v>28000000</v>
      </c>
      <c r="N11" s="77"/>
      <c r="O11" s="77">
        <f>IF(K11,M11,0)</f>
        <v>0</v>
      </c>
    </row>
    <row r="12" spans="1:15" s="1" customFormat="1" ht="15" customHeight="1" x14ac:dyDescent="0.25">
      <c r="A12" s="73">
        <f t="shared" ref="A12:B27" si="2">A63</f>
        <v>11</v>
      </c>
      <c r="B12" s="74" t="str">
        <f t="shared" si="2"/>
        <v>Sergio Perez</v>
      </c>
      <c r="C12" s="24">
        <v>0</v>
      </c>
      <c r="D12" s="75">
        <f>IF(OR(K11,K27,C11),"X",1)</f>
        <v>1</v>
      </c>
      <c r="E12" s="76">
        <f t="shared" si="0"/>
        <v>34000000</v>
      </c>
      <c r="F12" s="77"/>
      <c r="G12" s="77">
        <f t="shared" ref="G12:G32" si="3">IF(C12,E12,0)</f>
        <v>0</v>
      </c>
      <c r="I12" s="73" t="str">
        <f t="shared" ref="I12:J20" si="4">I63</f>
        <v>44/63</v>
      </c>
      <c r="J12" s="74" t="str">
        <f t="shared" si="4"/>
        <v>MERCEDES _ Chassis</v>
      </c>
      <c r="K12" s="24">
        <v>0</v>
      </c>
      <c r="L12" s="75">
        <f>IF(OR(C13,C14,K28),"X",1)</f>
        <v>1</v>
      </c>
      <c r="M12" s="76">
        <f t="shared" si="1"/>
        <v>25000000</v>
      </c>
      <c r="N12" s="77"/>
      <c r="O12" s="77">
        <f t="shared" ref="O12:O20" si="5">IF(K12,M12,0)</f>
        <v>0</v>
      </c>
    </row>
    <row r="13" spans="1:15" s="1" customFormat="1" ht="15" customHeight="1" x14ac:dyDescent="0.25">
      <c r="A13" s="73">
        <f t="shared" si="2"/>
        <v>44</v>
      </c>
      <c r="B13" s="74" t="str">
        <f t="shared" si="2"/>
        <v>Lewis Hamilton</v>
      </c>
      <c r="C13" s="24">
        <v>0</v>
      </c>
      <c r="D13" s="75">
        <f>IF(OR(K12,K28,C14),"X",1)</f>
        <v>1</v>
      </c>
      <c r="E13" s="76">
        <f t="shared" si="0"/>
        <v>33000000</v>
      </c>
      <c r="F13" s="77"/>
      <c r="G13" s="77">
        <f t="shared" si="3"/>
        <v>0</v>
      </c>
      <c r="I13" s="73" t="str">
        <f t="shared" si="4"/>
        <v>16/55</v>
      </c>
      <c r="J13" s="74" t="str">
        <f t="shared" si="4"/>
        <v>FERRARI _ Chassis</v>
      </c>
      <c r="K13" s="24">
        <v>0</v>
      </c>
      <c r="L13" s="75">
        <f>IF(OR(C15,C16,K29),"X",1)</f>
        <v>1</v>
      </c>
      <c r="M13" s="76">
        <f t="shared" si="1"/>
        <v>25000000</v>
      </c>
      <c r="N13" s="77"/>
      <c r="O13" s="77">
        <f t="shared" si="5"/>
        <v>0</v>
      </c>
    </row>
    <row r="14" spans="1:15" s="1" customFormat="1" ht="15" customHeight="1" x14ac:dyDescent="0.25">
      <c r="A14" s="73">
        <f t="shared" si="2"/>
        <v>63</v>
      </c>
      <c r="B14" s="74" t="str">
        <f t="shared" si="2"/>
        <v>George Russell</v>
      </c>
      <c r="C14" s="24">
        <v>0</v>
      </c>
      <c r="D14" s="75">
        <f>IF(OR(K12,K28,C13),"X",1)</f>
        <v>1</v>
      </c>
      <c r="E14" s="76">
        <f t="shared" si="0"/>
        <v>29000000</v>
      </c>
      <c r="F14" s="77"/>
      <c r="G14" s="77">
        <f t="shared" si="3"/>
        <v>0</v>
      </c>
      <c r="I14" s="73" t="str">
        <f t="shared" si="4"/>
        <v>4/81</v>
      </c>
      <c r="J14" s="74" t="str">
        <f t="shared" si="4"/>
        <v>MCLAREN _ Chassis</v>
      </c>
      <c r="K14" s="24">
        <v>0</v>
      </c>
      <c r="L14" s="75">
        <f>IF(OR(C17,C18,K30),"X",1)</f>
        <v>1</v>
      </c>
      <c r="M14" s="76">
        <f t="shared" si="1"/>
        <v>20000000</v>
      </c>
      <c r="N14" s="77"/>
      <c r="O14" s="77">
        <f t="shared" si="5"/>
        <v>0</v>
      </c>
    </row>
    <row r="15" spans="1:15" s="1" customFormat="1" ht="15" customHeight="1" x14ac:dyDescent="0.25">
      <c r="A15" s="73">
        <f t="shared" si="2"/>
        <v>16</v>
      </c>
      <c r="B15" s="74" t="str">
        <f t="shared" si="2"/>
        <v>Charles Leclerc</v>
      </c>
      <c r="C15" s="24">
        <v>0</v>
      </c>
      <c r="D15" s="75">
        <f>IF(OR(K13,K29,C16),"X",1)</f>
        <v>1</v>
      </c>
      <c r="E15" s="76">
        <f t="shared" si="0"/>
        <v>29000000</v>
      </c>
      <c r="F15" s="77"/>
      <c r="G15" s="77">
        <f t="shared" si="3"/>
        <v>0</v>
      </c>
      <c r="I15" s="73" t="str">
        <f t="shared" si="4"/>
        <v>18/14</v>
      </c>
      <c r="J15" s="74" t="str">
        <f t="shared" si="4"/>
        <v>ASTON _ Chassis</v>
      </c>
      <c r="K15" s="24">
        <v>0</v>
      </c>
      <c r="L15" s="75">
        <f>IF(OR(C19,C20,K31),"X",1)</f>
        <v>1</v>
      </c>
      <c r="M15" s="76">
        <f t="shared" si="1"/>
        <v>21000000</v>
      </c>
      <c r="N15" s="77"/>
      <c r="O15" s="77">
        <f t="shared" si="5"/>
        <v>0</v>
      </c>
    </row>
    <row r="16" spans="1:15" s="1" customFormat="1" ht="15" customHeight="1" x14ac:dyDescent="0.25">
      <c r="A16" s="73">
        <f t="shared" si="2"/>
        <v>55</v>
      </c>
      <c r="B16" s="74" t="str">
        <f t="shared" si="2"/>
        <v>Carlos Sainz Jr.</v>
      </c>
      <c r="C16" s="24">
        <v>0</v>
      </c>
      <c r="D16" s="75">
        <f>IF(OR(K13,K29,C15),"X",1)</f>
        <v>1</v>
      </c>
      <c r="E16" s="76">
        <f t="shared" si="0"/>
        <v>30000000</v>
      </c>
      <c r="F16" s="77"/>
      <c r="G16" s="77">
        <f t="shared" si="3"/>
        <v>0</v>
      </c>
      <c r="I16" s="73" t="str">
        <f t="shared" si="4"/>
        <v>31/10</v>
      </c>
      <c r="J16" s="74" t="str">
        <f t="shared" si="4"/>
        <v>ALPINE _ Chassis</v>
      </c>
      <c r="K16" s="24">
        <v>0</v>
      </c>
      <c r="L16" s="75">
        <f>IF(OR(C21,C22,K32),"X",1)</f>
        <v>1</v>
      </c>
      <c r="M16" s="76">
        <f t="shared" si="1"/>
        <v>15000000</v>
      </c>
      <c r="N16" s="77"/>
      <c r="O16" s="77">
        <f t="shared" si="5"/>
        <v>0</v>
      </c>
    </row>
    <row r="17" spans="1:15" s="1" customFormat="1" ht="15" customHeight="1" x14ac:dyDescent="0.25">
      <c r="A17" s="73">
        <f t="shared" si="2"/>
        <v>4</v>
      </c>
      <c r="B17" s="74" t="str">
        <f t="shared" si="2"/>
        <v>Lando Norris</v>
      </c>
      <c r="C17" s="24">
        <v>0</v>
      </c>
      <c r="D17" s="75">
        <f>IF(OR(K14,K30,C18),"X",1)</f>
        <v>1</v>
      </c>
      <c r="E17" s="76">
        <f t="shared" si="0"/>
        <v>29000000</v>
      </c>
      <c r="F17" s="77"/>
      <c r="G17" s="77">
        <f t="shared" si="3"/>
        <v>0</v>
      </c>
      <c r="I17" s="73" t="str">
        <f t="shared" si="4"/>
        <v>23/2</v>
      </c>
      <c r="J17" s="74" t="str">
        <f t="shared" si="4"/>
        <v>WILLIAMS _ Chassis</v>
      </c>
      <c r="K17" s="24">
        <v>0</v>
      </c>
      <c r="L17" s="75">
        <f>IF(OR(C23,C24,K33),"X",1)</f>
        <v>1</v>
      </c>
      <c r="M17" s="76">
        <f t="shared" si="1"/>
        <v>10000000</v>
      </c>
      <c r="N17" s="77"/>
      <c r="O17" s="77">
        <f t="shared" si="5"/>
        <v>0</v>
      </c>
    </row>
    <row r="18" spans="1:15" s="1" customFormat="1" ht="15" customHeight="1" x14ac:dyDescent="0.25">
      <c r="A18" s="73">
        <f t="shared" si="2"/>
        <v>81</v>
      </c>
      <c r="B18" s="74" t="str">
        <f t="shared" si="2"/>
        <v>Oscar Piastri</v>
      </c>
      <c r="C18" s="24">
        <v>0</v>
      </c>
      <c r="D18" s="75">
        <f>IF(OR(K14,K30,C17),"X",1)</f>
        <v>1</v>
      </c>
      <c r="E18" s="76">
        <f t="shared" si="0"/>
        <v>20000000</v>
      </c>
      <c r="F18" s="77"/>
      <c r="G18" s="77">
        <f t="shared" si="3"/>
        <v>0</v>
      </c>
      <c r="I18" s="73" t="str">
        <f t="shared" si="4"/>
        <v>3/22</v>
      </c>
      <c r="J18" s="74" t="str">
        <f t="shared" si="4"/>
        <v>VISA CASH APP RB_ Chassis</v>
      </c>
      <c r="K18" s="24">
        <v>0</v>
      </c>
      <c r="L18" s="75">
        <f>IF(OR(C25,C26,K34),"X",1)</f>
        <v>1</v>
      </c>
      <c r="M18" s="76">
        <f t="shared" si="1"/>
        <v>12000000</v>
      </c>
      <c r="N18" s="77"/>
      <c r="O18" s="77">
        <f t="shared" si="5"/>
        <v>0</v>
      </c>
    </row>
    <row r="19" spans="1:15" s="1" customFormat="1" ht="15" customHeight="1" x14ac:dyDescent="0.25">
      <c r="A19" s="73">
        <f t="shared" si="2"/>
        <v>18</v>
      </c>
      <c r="B19" s="74" t="str">
        <f t="shared" si="2"/>
        <v>Lance Stroll</v>
      </c>
      <c r="C19" s="24">
        <v>0</v>
      </c>
      <c r="D19" s="75">
        <f>IF(OR(K15,K31,C20),"X",1)</f>
        <v>1</v>
      </c>
      <c r="E19" s="76">
        <f t="shared" si="0"/>
        <v>20000000</v>
      </c>
      <c r="F19" s="77"/>
      <c r="G19" s="77">
        <f t="shared" si="3"/>
        <v>0</v>
      </c>
      <c r="I19" s="73" t="str">
        <f t="shared" si="4"/>
        <v>77/24</v>
      </c>
      <c r="J19" s="74" t="str">
        <f t="shared" si="4"/>
        <v>STAKE F1 TEAM_ Chassis</v>
      </c>
      <c r="K19" s="24">
        <v>0</v>
      </c>
      <c r="L19" s="75">
        <f>IF(OR(C27,C28,K35),"X",1)</f>
        <v>1</v>
      </c>
      <c r="M19" s="76">
        <f t="shared" si="1"/>
        <v>10000000</v>
      </c>
      <c r="N19" s="77"/>
      <c r="O19" s="77">
        <f t="shared" si="5"/>
        <v>0</v>
      </c>
    </row>
    <row r="20" spans="1:15" s="1" customFormat="1" ht="15" customHeight="1" x14ac:dyDescent="0.25">
      <c r="A20" s="73">
        <f t="shared" si="2"/>
        <v>14</v>
      </c>
      <c r="B20" s="74" t="str">
        <f t="shared" si="2"/>
        <v>Fernando Alonso</v>
      </c>
      <c r="C20" s="24">
        <v>0</v>
      </c>
      <c r="D20" s="75">
        <f>IF(OR(K15,K31,C19),"X",1)</f>
        <v>1</v>
      </c>
      <c r="E20" s="76">
        <f t="shared" si="0"/>
        <v>32000000</v>
      </c>
      <c r="F20" s="77"/>
      <c r="G20" s="77">
        <f t="shared" si="3"/>
        <v>0</v>
      </c>
      <c r="I20" s="73" t="str">
        <f t="shared" si="4"/>
        <v>27/20</v>
      </c>
      <c r="J20" s="74" t="str">
        <f t="shared" si="4"/>
        <v>HAAS _ Chassis</v>
      </c>
      <c r="K20" s="24">
        <v>0</v>
      </c>
      <c r="L20" s="75">
        <f>IF(OR(C29,C30,K36),"X",1)</f>
        <v>1</v>
      </c>
      <c r="M20" s="76">
        <f t="shared" si="1"/>
        <v>8000000</v>
      </c>
      <c r="N20" s="77"/>
      <c r="O20" s="77">
        <f t="shared" si="5"/>
        <v>0</v>
      </c>
    </row>
    <row r="21" spans="1:15" s="1" customFormat="1" ht="15" customHeight="1" x14ac:dyDescent="0.25">
      <c r="A21" s="73">
        <f t="shared" si="2"/>
        <v>31</v>
      </c>
      <c r="B21" s="74" t="str">
        <f t="shared" si="2"/>
        <v>Esteban Ocon</v>
      </c>
      <c r="C21" s="24">
        <v>0</v>
      </c>
      <c r="D21" s="75">
        <f>IF(OR(K16,K32,C22),"X",1)</f>
        <v>1</v>
      </c>
      <c r="E21" s="76">
        <f t="shared" si="0"/>
        <v>18000000</v>
      </c>
      <c r="F21" s="77"/>
      <c r="G21" s="77">
        <f t="shared" si="3"/>
        <v>0</v>
      </c>
      <c r="I21" s="7"/>
      <c r="K21" s="24"/>
      <c r="L21" s="2"/>
      <c r="M21" s="3"/>
      <c r="N21" s="4"/>
      <c r="O21" s="4"/>
    </row>
    <row r="22" spans="1:15" s="1" customFormat="1" ht="15" customHeight="1" x14ac:dyDescent="0.25">
      <c r="A22" s="73">
        <f t="shared" si="2"/>
        <v>10</v>
      </c>
      <c r="B22" s="74" t="str">
        <f t="shared" si="2"/>
        <v>Pierre Gasly</v>
      </c>
      <c r="C22" s="24">
        <v>0</v>
      </c>
      <c r="D22" s="75">
        <f>IF(OR(K16,K32,C21),"X",1)</f>
        <v>1</v>
      </c>
      <c r="E22" s="76">
        <f t="shared" si="0"/>
        <v>21000000</v>
      </c>
      <c r="F22" s="77"/>
      <c r="G22" s="77">
        <f t="shared" si="3"/>
        <v>0</v>
      </c>
      <c r="I22" s="8"/>
      <c r="K22" s="25"/>
      <c r="L22" s="2"/>
      <c r="M22" s="3"/>
      <c r="N22" s="4"/>
      <c r="O22" s="4"/>
    </row>
    <row r="23" spans="1:15" s="1" customFormat="1" ht="15" customHeight="1" x14ac:dyDescent="0.25">
      <c r="A23" s="73">
        <f t="shared" si="2"/>
        <v>23</v>
      </c>
      <c r="B23" s="74" t="str">
        <f t="shared" si="2"/>
        <v>Alexander Albon</v>
      </c>
      <c r="C23" s="24">
        <v>0</v>
      </c>
      <c r="D23" s="75">
        <f>IF(OR(K17,K33,C24),"X",1)</f>
        <v>1</v>
      </c>
      <c r="E23" s="76">
        <f t="shared" si="0"/>
        <v>17000000</v>
      </c>
      <c r="F23" s="77"/>
      <c r="G23" s="77">
        <f t="shared" si="3"/>
        <v>0</v>
      </c>
      <c r="I23" s="8"/>
      <c r="K23" s="25"/>
      <c r="L23" s="2"/>
      <c r="M23" s="3"/>
      <c r="N23" s="4"/>
      <c r="O23" s="5"/>
    </row>
    <row r="24" spans="1:15" s="1" customFormat="1" ht="15" customHeight="1" x14ac:dyDescent="0.25">
      <c r="A24" s="73">
        <f t="shared" si="2"/>
        <v>2</v>
      </c>
      <c r="B24" s="74" t="str">
        <f t="shared" si="2"/>
        <v>Logan Sargeant</v>
      </c>
      <c r="C24" s="24">
        <v>0</v>
      </c>
      <c r="D24" s="75">
        <f>IF(OR(K17,K33,C23),"X",1)</f>
        <v>1</v>
      </c>
      <c r="E24" s="76">
        <f t="shared" si="0"/>
        <v>8000000</v>
      </c>
      <c r="F24" s="77"/>
      <c r="G24" s="77">
        <f t="shared" si="3"/>
        <v>0</v>
      </c>
      <c r="I24" s="8"/>
      <c r="K24" s="25"/>
      <c r="L24" s="2"/>
      <c r="M24" s="4"/>
      <c r="N24" s="4"/>
      <c r="O24" s="4"/>
    </row>
    <row r="25" spans="1:15" s="1" customFormat="1" ht="15" customHeight="1" x14ac:dyDescent="0.25">
      <c r="A25" s="73">
        <f t="shared" si="2"/>
        <v>3</v>
      </c>
      <c r="B25" s="74" t="str">
        <f t="shared" si="2"/>
        <v>Daniel Ricciardo</v>
      </c>
      <c r="C25" s="24">
        <v>0</v>
      </c>
      <c r="D25" s="75">
        <f>IF(OR(K18,K34,C26),"X",1)</f>
        <v>1</v>
      </c>
      <c r="E25" s="76">
        <f t="shared" si="0"/>
        <v>12000000</v>
      </c>
      <c r="F25" s="77"/>
      <c r="G25" s="77">
        <f t="shared" si="3"/>
        <v>0</v>
      </c>
      <c r="K25" s="26"/>
      <c r="M25" s="4"/>
    </row>
    <row r="26" spans="1:15" s="1" customFormat="1" ht="15" customHeight="1" x14ac:dyDescent="0.25">
      <c r="A26" s="73">
        <f t="shared" si="2"/>
        <v>22</v>
      </c>
      <c r="B26" s="74" t="str">
        <f t="shared" si="2"/>
        <v>Yuki Tsunoda</v>
      </c>
      <c r="C26" s="24">
        <v>0</v>
      </c>
      <c r="D26" s="75">
        <f>IF(OR(K18,K34,C25),"X",1)</f>
        <v>1</v>
      </c>
      <c r="E26" s="76">
        <f t="shared" si="0"/>
        <v>14000000</v>
      </c>
      <c r="F26" s="77"/>
      <c r="G26" s="77">
        <f t="shared" si="3"/>
        <v>0</v>
      </c>
      <c r="I26" s="7"/>
      <c r="J26" s="9" t="s">
        <v>4</v>
      </c>
      <c r="K26" s="27"/>
      <c r="L26" s="6"/>
      <c r="M26" s="4"/>
      <c r="N26" s="4"/>
      <c r="O26" s="4"/>
    </row>
    <row r="27" spans="1:15" s="1" customFormat="1" ht="15" customHeight="1" x14ac:dyDescent="0.25">
      <c r="A27" s="73">
        <f t="shared" si="2"/>
        <v>77</v>
      </c>
      <c r="B27" s="74" t="str">
        <f t="shared" si="2"/>
        <v>Valtteri Botas</v>
      </c>
      <c r="C27" s="24">
        <v>0</v>
      </c>
      <c r="D27" s="75">
        <f>IF(OR(K19,K35,C28),"X",1)</f>
        <v>1</v>
      </c>
      <c r="E27" s="76">
        <f t="shared" si="0"/>
        <v>12000000</v>
      </c>
      <c r="F27" s="77"/>
      <c r="G27" s="77">
        <f t="shared" si="3"/>
        <v>0</v>
      </c>
      <c r="I27" s="73" t="str">
        <f t="shared" ref="I27:J36" si="6">I78</f>
        <v>1/11</v>
      </c>
      <c r="J27" s="74" t="str">
        <f t="shared" si="6"/>
        <v>RED BULL _ Motor</v>
      </c>
      <c r="K27" s="24">
        <v>0</v>
      </c>
      <c r="L27" s="75">
        <f>IF(OR(C11,C12,K11),"X",1)</f>
        <v>1</v>
      </c>
      <c r="M27" s="76">
        <f t="shared" ref="M27:M36" si="7">IF(L27=1,M78,0)</f>
        <v>28000000</v>
      </c>
      <c r="N27" s="77"/>
      <c r="O27" s="77">
        <f t="shared" ref="O27:O36" si="8">IF(K27,M27,0)</f>
        <v>0</v>
      </c>
    </row>
    <row r="28" spans="1:15" s="1" customFormat="1" ht="15" customHeight="1" x14ac:dyDescent="0.25">
      <c r="A28" s="73">
        <f t="shared" ref="A28:B30" si="9">A79</f>
        <v>24</v>
      </c>
      <c r="B28" s="74" t="str">
        <f t="shared" si="9"/>
        <v>Guanyu Zhou</v>
      </c>
      <c r="C28" s="24">
        <v>0</v>
      </c>
      <c r="D28" s="75">
        <f>IF(OR(K19,K35,C27),"X",1)</f>
        <v>1</v>
      </c>
      <c r="E28" s="76">
        <f t="shared" si="0"/>
        <v>12000000</v>
      </c>
      <c r="F28" s="77"/>
      <c r="G28" s="77">
        <f t="shared" si="3"/>
        <v>0</v>
      </c>
      <c r="I28" s="73" t="str">
        <f t="shared" si="6"/>
        <v>44/63</v>
      </c>
      <c r="J28" s="74" t="str">
        <f t="shared" si="6"/>
        <v>MERCEDES _ Motor</v>
      </c>
      <c r="K28" s="24">
        <v>0</v>
      </c>
      <c r="L28" s="75">
        <f>IF(OR(C13,C14,K12),"X",1)</f>
        <v>1</v>
      </c>
      <c r="M28" s="76">
        <f t="shared" si="7"/>
        <v>25000000</v>
      </c>
      <c r="N28" s="77"/>
      <c r="O28" s="77">
        <f t="shared" si="8"/>
        <v>0</v>
      </c>
    </row>
    <row r="29" spans="1:15" s="1" customFormat="1" ht="15" customHeight="1" x14ac:dyDescent="0.25">
      <c r="A29" s="73">
        <f t="shared" si="9"/>
        <v>27</v>
      </c>
      <c r="B29" s="74" t="str">
        <f t="shared" si="9"/>
        <v>Nico Hülkenberg</v>
      </c>
      <c r="C29" s="24">
        <v>0</v>
      </c>
      <c r="D29" s="75">
        <f>IF(OR(K20,K36,C30),"X",1)</f>
        <v>1</v>
      </c>
      <c r="E29" s="76">
        <f t="shared" si="0"/>
        <v>11000000</v>
      </c>
      <c r="F29" s="77"/>
      <c r="G29" s="77">
        <f t="shared" si="3"/>
        <v>0</v>
      </c>
      <c r="I29" s="73" t="str">
        <f t="shared" si="6"/>
        <v>16/55</v>
      </c>
      <c r="J29" s="74" t="str">
        <f t="shared" si="6"/>
        <v>FERRARI _ Motor</v>
      </c>
      <c r="K29" s="24">
        <v>0</v>
      </c>
      <c r="L29" s="75">
        <f>IF(OR(C15,C16,K13),"X",1)</f>
        <v>1</v>
      </c>
      <c r="M29" s="76">
        <f t="shared" si="7"/>
        <v>25000000</v>
      </c>
      <c r="N29" s="77"/>
      <c r="O29" s="77">
        <f t="shared" si="8"/>
        <v>0</v>
      </c>
    </row>
    <row r="30" spans="1:15" s="1" customFormat="1" ht="15" customHeight="1" x14ac:dyDescent="0.25">
      <c r="A30" s="73">
        <f t="shared" si="9"/>
        <v>20</v>
      </c>
      <c r="B30" s="74" t="str">
        <f t="shared" si="9"/>
        <v>Kevin Magnussen</v>
      </c>
      <c r="C30" s="24">
        <v>0</v>
      </c>
      <c r="D30" s="75">
        <f>IF(OR(K20,K36,C29),"X",1)</f>
        <v>1</v>
      </c>
      <c r="E30" s="76">
        <f t="shared" si="0"/>
        <v>9000000</v>
      </c>
      <c r="F30" s="77"/>
      <c r="G30" s="77">
        <f t="shared" si="3"/>
        <v>0</v>
      </c>
      <c r="I30" s="73" t="str">
        <f t="shared" si="6"/>
        <v>4/81</v>
      </c>
      <c r="J30" s="74" t="str">
        <f t="shared" si="6"/>
        <v>MCLAREN _ Motor</v>
      </c>
      <c r="K30" s="24">
        <v>0</v>
      </c>
      <c r="L30" s="75">
        <f>IF(OR(C17,C18,K14),"X",1)</f>
        <v>1</v>
      </c>
      <c r="M30" s="76">
        <f t="shared" si="7"/>
        <v>20000000</v>
      </c>
      <c r="N30" s="77"/>
      <c r="O30" s="77">
        <f t="shared" si="8"/>
        <v>0</v>
      </c>
    </row>
    <row r="31" spans="1:15" s="1" customFormat="1" ht="15" customHeight="1" x14ac:dyDescent="0.25">
      <c r="A31" s="7"/>
      <c r="C31" s="24"/>
      <c r="D31" s="2"/>
      <c r="E31" s="3"/>
      <c r="F31" s="4"/>
      <c r="G31" s="71">
        <f t="shared" si="3"/>
        <v>0</v>
      </c>
      <c r="I31" s="73" t="str">
        <f t="shared" si="6"/>
        <v>18/14</v>
      </c>
      <c r="J31" s="74" t="str">
        <f t="shared" si="6"/>
        <v>ASTON _ Motor</v>
      </c>
      <c r="K31" s="24">
        <v>0</v>
      </c>
      <c r="L31" s="75">
        <f>IF(OR(C19,C20,K15),"X",1)</f>
        <v>1</v>
      </c>
      <c r="M31" s="76">
        <f t="shared" si="7"/>
        <v>21000000</v>
      </c>
      <c r="N31" s="77"/>
      <c r="O31" s="77">
        <f t="shared" si="8"/>
        <v>0</v>
      </c>
    </row>
    <row r="32" spans="1:15" s="1" customFormat="1" ht="15" customHeight="1" x14ac:dyDescent="0.25">
      <c r="A32" s="7"/>
      <c r="C32" s="24"/>
      <c r="D32" s="2"/>
      <c r="E32" s="3"/>
      <c r="F32" s="4"/>
      <c r="G32" s="71">
        <f t="shared" si="3"/>
        <v>0</v>
      </c>
      <c r="I32" s="73" t="str">
        <f t="shared" si="6"/>
        <v>31/10</v>
      </c>
      <c r="J32" s="74" t="str">
        <f t="shared" si="6"/>
        <v>ALPINE _ Motor</v>
      </c>
      <c r="K32" s="24">
        <v>0</v>
      </c>
      <c r="L32" s="75">
        <f>IF(OR(C21,C22,K16),"X",1)</f>
        <v>1</v>
      </c>
      <c r="M32" s="76">
        <f t="shared" si="7"/>
        <v>15000000</v>
      </c>
      <c r="N32" s="77"/>
      <c r="O32" s="77">
        <f t="shared" si="8"/>
        <v>0</v>
      </c>
    </row>
    <row r="33" spans="1:15" s="1" customFormat="1" ht="15" customHeight="1" x14ac:dyDescent="0.25">
      <c r="A33" s="7"/>
      <c r="C33" s="25"/>
      <c r="D33" s="2"/>
      <c r="E33" s="3"/>
      <c r="F33" s="4"/>
      <c r="G33" s="4"/>
      <c r="I33" s="73" t="str">
        <f t="shared" si="6"/>
        <v>23/2</v>
      </c>
      <c r="J33" s="74" t="str">
        <f t="shared" si="6"/>
        <v>WILLIAMS _ Motor</v>
      </c>
      <c r="K33" s="24">
        <v>0</v>
      </c>
      <c r="L33" s="75">
        <f>IF(OR(C23,C24,K17),"X",1)</f>
        <v>1</v>
      </c>
      <c r="M33" s="76">
        <f t="shared" si="7"/>
        <v>10000000</v>
      </c>
      <c r="N33" s="77"/>
      <c r="O33" s="77">
        <f t="shared" si="8"/>
        <v>0</v>
      </c>
    </row>
    <row r="34" spans="1:15" s="1" customFormat="1" ht="15" customHeight="1" x14ac:dyDescent="0.25">
      <c r="A34" s="7"/>
      <c r="C34" s="25"/>
      <c r="D34" s="2"/>
      <c r="E34" s="3"/>
      <c r="F34" s="4"/>
      <c r="G34" s="4"/>
      <c r="I34" s="73" t="str">
        <f t="shared" si="6"/>
        <v>3/77</v>
      </c>
      <c r="J34" s="74" t="str">
        <f t="shared" si="6"/>
        <v>VISA CASH APP RB_ Motor</v>
      </c>
      <c r="K34" s="24">
        <v>0</v>
      </c>
      <c r="L34" s="75">
        <f>IF(OR(C25,C26,K18),"X",1)</f>
        <v>1</v>
      </c>
      <c r="M34" s="76">
        <f t="shared" si="7"/>
        <v>12000000</v>
      </c>
      <c r="N34" s="77"/>
      <c r="O34" s="77">
        <f t="shared" si="8"/>
        <v>0</v>
      </c>
    </row>
    <row r="35" spans="1:15" s="1" customFormat="1" ht="15" customHeight="1" x14ac:dyDescent="0.25">
      <c r="A35" s="7"/>
      <c r="C35" s="25"/>
      <c r="D35" s="2"/>
      <c r="E35" s="3"/>
      <c r="F35" s="4"/>
      <c r="G35" s="5"/>
      <c r="I35" s="73" t="str">
        <f t="shared" si="6"/>
        <v>77/24</v>
      </c>
      <c r="J35" s="74" t="str">
        <f t="shared" si="6"/>
        <v>STAKE F1 TEAM_ Motor</v>
      </c>
      <c r="K35" s="24">
        <v>0</v>
      </c>
      <c r="L35" s="75">
        <f>IF(OR(C27,C28,K19),"X",1)</f>
        <v>1</v>
      </c>
      <c r="M35" s="76">
        <f t="shared" si="7"/>
        <v>10000000</v>
      </c>
      <c r="N35" s="77"/>
      <c r="O35" s="77">
        <f t="shared" si="8"/>
        <v>0</v>
      </c>
    </row>
    <row r="36" spans="1:15" s="1" customFormat="1" ht="15" customHeight="1" x14ac:dyDescent="0.25">
      <c r="A36" s="7"/>
      <c r="C36" s="25"/>
      <c r="D36" s="2"/>
      <c r="E36" s="3"/>
      <c r="F36" s="4"/>
      <c r="G36" s="5"/>
      <c r="I36" s="73" t="str">
        <f t="shared" si="6"/>
        <v>27/20</v>
      </c>
      <c r="J36" s="74" t="str">
        <f t="shared" si="6"/>
        <v>HAAS _ Motor</v>
      </c>
      <c r="K36" s="24">
        <v>0</v>
      </c>
      <c r="L36" s="75">
        <f>IF(OR(C29,C30,K20),"X",1)</f>
        <v>1</v>
      </c>
      <c r="M36" s="76">
        <f t="shared" si="7"/>
        <v>8000000</v>
      </c>
      <c r="N36" s="77"/>
      <c r="O36" s="77">
        <f t="shared" si="8"/>
        <v>0</v>
      </c>
    </row>
    <row r="37" spans="1:15" s="1" customFormat="1" ht="15" customHeight="1" x14ac:dyDescent="0.25">
      <c r="A37" s="7"/>
      <c r="C37" s="25"/>
      <c r="D37" s="2"/>
      <c r="E37" s="3"/>
      <c r="F37" s="4"/>
      <c r="G37" s="4"/>
      <c r="I37" s="7"/>
      <c r="K37" s="24"/>
      <c r="L37" s="2"/>
      <c r="M37" s="3"/>
      <c r="N37" s="4"/>
      <c r="O37" s="4"/>
    </row>
    <row r="38" spans="1:15" s="1" customFormat="1" ht="15" customHeight="1" x14ac:dyDescent="0.25">
      <c r="A38" s="7"/>
      <c r="C38" s="25"/>
      <c r="D38" s="2"/>
      <c r="E38" s="3"/>
      <c r="F38" s="4"/>
      <c r="G38" s="4"/>
      <c r="I38" s="8"/>
      <c r="K38" s="25"/>
      <c r="L38" s="2"/>
      <c r="M38" s="3"/>
      <c r="N38" s="4"/>
      <c r="O38" s="4"/>
    </row>
    <row r="39" spans="1:15" s="1" customFormat="1" ht="15" customHeight="1" x14ac:dyDescent="0.25">
      <c r="A39" s="7"/>
      <c r="C39" s="25"/>
      <c r="D39" s="2"/>
      <c r="E39" s="3"/>
      <c r="F39" s="4"/>
      <c r="G39" s="4"/>
      <c r="I39" s="8"/>
      <c r="K39" s="25"/>
      <c r="L39" s="2"/>
      <c r="M39" s="3"/>
      <c r="N39" s="4"/>
      <c r="O39" s="5"/>
    </row>
    <row r="40" spans="1:15" s="1" customFormat="1" ht="15" customHeight="1" x14ac:dyDescent="0.25">
      <c r="A40" s="7"/>
      <c r="C40" s="25"/>
      <c r="D40" s="2"/>
      <c r="E40" s="3"/>
      <c r="F40" s="4"/>
      <c r="G40" s="4"/>
      <c r="I40" s="8"/>
      <c r="K40" s="25"/>
      <c r="L40" s="2"/>
      <c r="M40" s="3"/>
      <c r="N40" s="4"/>
      <c r="O40" s="5"/>
    </row>
    <row r="41" spans="1:15" s="1" customFormat="1" ht="15" customHeight="1" x14ac:dyDescent="0.25">
      <c r="A41" s="7"/>
      <c r="C41" s="25"/>
      <c r="D41" s="2"/>
      <c r="E41" s="4"/>
      <c r="F41" s="5"/>
      <c r="G41" s="5"/>
      <c r="I41" s="8"/>
      <c r="K41" s="25"/>
      <c r="L41" s="2"/>
      <c r="M41" s="4"/>
      <c r="N41" s="4"/>
      <c r="O41" s="4"/>
    </row>
    <row r="42" spans="1:15" s="1" customFormat="1" ht="15" customHeight="1" x14ac:dyDescent="0.25">
      <c r="A42" s="7"/>
      <c r="C42" s="93" t="s">
        <v>5</v>
      </c>
      <c r="D42" s="93"/>
      <c r="E42" s="93"/>
      <c r="F42" s="93"/>
      <c r="G42" s="93"/>
      <c r="H42" s="93"/>
      <c r="I42" s="93"/>
      <c r="J42" s="93"/>
      <c r="K42" s="93"/>
      <c r="L42"/>
      <c r="M42"/>
      <c r="N42"/>
      <c r="O42"/>
    </row>
    <row r="43" spans="1:15" s="1" customFormat="1" ht="15" customHeight="1" x14ac:dyDescent="0.25">
      <c r="A43" s="7"/>
      <c r="C43" s="93"/>
      <c r="D43" s="93"/>
      <c r="E43" s="93"/>
      <c r="F43" s="93"/>
      <c r="G43" s="93"/>
      <c r="H43" s="93"/>
      <c r="I43" s="93"/>
      <c r="J43" s="93"/>
      <c r="K43" s="93"/>
      <c r="L43"/>
      <c r="M43"/>
      <c r="N43"/>
      <c r="O43"/>
    </row>
    <row r="45" spans="1:15" hidden="1" x14ac:dyDescent="0.25"/>
    <row r="46" spans="1:15" ht="19.899999999999999" hidden="1" customHeight="1" x14ac:dyDescent="0.25">
      <c r="B46" s="84"/>
      <c r="C46" s="84"/>
      <c r="D46" s="85" t="s">
        <v>96</v>
      </c>
      <c r="E46" s="85"/>
      <c r="F46" s="85"/>
      <c r="G46" s="85"/>
      <c r="H46" s="85"/>
      <c r="I46" s="85"/>
      <c r="J46" s="85"/>
    </row>
    <row r="47" spans="1:15" ht="19.899999999999999" hidden="1" customHeight="1" x14ac:dyDescent="0.25">
      <c r="B47" s="88"/>
      <c r="C47" s="88"/>
      <c r="D47" s="87" t="s">
        <v>96</v>
      </c>
      <c r="E47" s="87"/>
      <c r="F47" s="87"/>
      <c r="G47" s="87"/>
      <c r="H47" s="87"/>
      <c r="I47" s="87"/>
      <c r="J47" s="87"/>
    </row>
    <row r="48" spans="1:15" ht="19.899999999999999" hidden="1" customHeight="1" x14ac:dyDescent="0.25">
      <c r="B48" s="89"/>
      <c r="C48" s="89"/>
      <c r="D48" s="86" t="s">
        <v>96</v>
      </c>
      <c r="E48" s="86"/>
      <c r="F48" s="86"/>
      <c r="G48" s="86"/>
      <c r="H48" s="86"/>
      <c r="I48" s="86"/>
      <c r="J48" s="86"/>
    </row>
    <row r="49" spans="1:28" ht="19.899999999999999" hidden="1" customHeight="1" x14ac:dyDescent="0.25"/>
    <row r="50" spans="1:28" ht="19.899999999999999" customHeight="1" x14ac:dyDescent="0.25">
      <c r="B50" s="84"/>
      <c r="C50" s="84"/>
      <c r="D50" s="85" t="s">
        <v>97</v>
      </c>
      <c r="E50" s="85"/>
      <c r="F50" s="85"/>
      <c r="G50" s="85"/>
      <c r="H50" s="85"/>
      <c r="I50" s="85"/>
      <c r="J50" s="85"/>
    </row>
    <row r="51" spans="1:28" ht="19.899999999999999" customHeight="1" x14ac:dyDescent="0.25"/>
    <row r="52" spans="1:28" ht="19.899999999999999" customHeight="1" x14ac:dyDescent="0.25">
      <c r="B52" s="84"/>
      <c r="C52" s="84"/>
      <c r="D52" s="85" t="s">
        <v>98</v>
      </c>
      <c r="E52" s="85"/>
      <c r="F52" s="85"/>
      <c r="G52" s="85"/>
      <c r="H52" s="85"/>
      <c r="I52" s="85"/>
      <c r="J52" s="85"/>
    </row>
    <row r="53" spans="1:28" ht="19.899999999999999" customHeight="1" x14ac:dyDescent="0.25"/>
    <row r="54" spans="1:28" ht="19.899999999999999" hidden="1" customHeight="1" x14ac:dyDescent="0.25"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28" s="30" customFormat="1" ht="19.899999999999999" hidden="1" customHeight="1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28" s="30" customFormat="1" ht="19.899999999999999" hidden="1" customHeight="1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28" s="30" customFormat="1" ht="19.899999999999999" hidden="1" customHeight="1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28" s="30" customFormat="1" ht="19.899999999999999" hidden="1" customHeight="1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28" s="30" customFormat="1" hidden="1" x14ac:dyDescent="0.25"/>
    <row r="60" spans="1:28" s="30" customFormat="1" hidden="1" x14ac:dyDescent="0.25"/>
    <row r="61" spans="1:28" s="30" customFormat="1" hidden="1" x14ac:dyDescent="0.25">
      <c r="A61" s="31"/>
      <c r="B61" s="32" t="s">
        <v>2</v>
      </c>
      <c r="C61" s="33"/>
      <c r="D61" s="33"/>
      <c r="E61" s="34"/>
      <c r="F61" s="34"/>
      <c r="G61" s="34"/>
      <c r="H61" s="35"/>
      <c r="I61" s="31"/>
      <c r="J61" s="32" t="s">
        <v>3</v>
      </c>
      <c r="K61" s="33"/>
      <c r="L61" s="33"/>
      <c r="M61" s="34"/>
      <c r="N61" s="34"/>
      <c r="O61" s="34"/>
      <c r="P61" s="35"/>
      <c r="Q61" s="35"/>
      <c r="R61" s="35"/>
      <c r="S61" s="57"/>
      <c r="T61" s="57"/>
      <c r="U61" s="57"/>
      <c r="V61" s="57"/>
    </row>
    <row r="62" spans="1:28" s="30" customFormat="1" hidden="1" x14ac:dyDescent="0.25">
      <c r="A62" s="31">
        <v>1</v>
      </c>
      <c r="B62" s="59" t="s">
        <v>13</v>
      </c>
      <c r="C62" s="36" t="s">
        <v>111</v>
      </c>
      <c r="D62" s="36"/>
      <c r="E62" s="52">
        <v>42000000</v>
      </c>
      <c r="F62" s="34"/>
      <c r="G62" s="52"/>
      <c r="H62" s="35"/>
      <c r="I62" s="37" t="str">
        <f>CONCATENATE($A$62,"/",$A$63)</f>
        <v>1/11</v>
      </c>
      <c r="J62" s="35" t="s">
        <v>8</v>
      </c>
      <c r="K62" s="36" t="s">
        <v>116</v>
      </c>
      <c r="L62" s="36"/>
      <c r="M62" s="58">
        <v>28000000</v>
      </c>
      <c r="N62" s="34"/>
      <c r="O62" s="34"/>
      <c r="P62" s="55"/>
      <c r="Q62" s="35"/>
      <c r="R62" s="36"/>
      <c r="S62" s="36"/>
      <c r="T62" s="36"/>
      <c r="U62" s="52"/>
      <c r="V62" s="36"/>
      <c r="W62" s="52"/>
      <c r="X62" s="37"/>
      <c r="Y62" s="35"/>
      <c r="Z62" s="36"/>
      <c r="AA62" s="36"/>
      <c r="AB62" s="60"/>
    </row>
    <row r="63" spans="1:28" s="30" customFormat="1" hidden="1" x14ac:dyDescent="0.25">
      <c r="A63" s="31">
        <v>11</v>
      </c>
      <c r="B63" s="35" t="s">
        <v>12</v>
      </c>
      <c r="C63" s="36" t="s">
        <v>110</v>
      </c>
      <c r="D63" s="36"/>
      <c r="E63" s="52">
        <v>34000000</v>
      </c>
      <c r="F63" s="34"/>
      <c r="G63" s="52"/>
      <c r="H63" s="35"/>
      <c r="I63" s="37" t="str">
        <f>CONCATENATE($A$64,"/",$A$65)</f>
        <v>44/63</v>
      </c>
      <c r="J63" s="35" t="s">
        <v>7</v>
      </c>
      <c r="K63" s="36" t="s">
        <v>114</v>
      </c>
      <c r="L63" s="36"/>
      <c r="M63" s="52">
        <v>25000000</v>
      </c>
      <c r="N63" s="34"/>
      <c r="O63" s="34"/>
      <c r="P63" s="55"/>
      <c r="Q63" s="35"/>
      <c r="R63" s="36"/>
      <c r="S63" s="36"/>
      <c r="T63" s="36"/>
      <c r="U63" s="52"/>
      <c r="V63" s="36"/>
      <c r="W63" s="52"/>
      <c r="X63" s="37"/>
      <c r="Y63" s="35"/>
      <c r="Z63" s="36"/>
      <c r="AA63" s="36"/>
      <c r="AB63" s="60"/>
    </row>
    <row r="64" spans="1:28" s="30" customFormat="1" hidden="1" x14ac:dyDescent="0.25">
      <c r="A64" s="31">
        <v>44</v>
      </c>
      <c r="B64" s="59" t="s">
        <v>6</v>
      </c>
      <c r="C64" s="36" t="s">
        <v>105</v>
      </c>
      <c r="D64" s="36"/>
      <c r="E64" s="58">
        <v>33000000</v>
      </c>
      <c r="F64" s="34"/>
      <c r="G64" s="58"/>
      <c r="H64" s="35"/>
      <c r="I64" s="37" t="str">
        <f>CONCATENATE($A$66,"/",$A$67)</f>
        <v>16/55</v>
      </c>
      <c r="J64" s="35" t="s">
        <v>148</v>
      </c>
      <c r="K64" s="36" t="s">
        <v>115</v>
      </c>
      <c r="L64" s="36"/>
      <c r="M64" s="52">
        <v>25000000</v>
      </c>
      <c r="N64" s="34"/>
      <c r="O64" s="34"/>
      <c r="P64" s="55"/>
      <c r="Q64" s="35"/>
      <c r="R64" s="36"/>
      <c r="S64" s="36"/>
      <c r="T64" s="36"/>
      <c r="U64" s="58"/>
      <c r="V64" s="36"/>
      <c r="W64" s="58"/>
      <c r="X64" s="37"/>
      <c r="Y64" s="35"/>
      <c r="Z64" s="36"/>
      <c r="AA64" s="36"/>
      <c r="AB64" s="60"/>
    </row>
    <row r="65" spans="1:28" s="30" customFormat="1" hidden="1" x14ac:dyDescent="0.25">
      <c r="A65" s="31">
        <v>63</v>
      </c>
      <c r="B65" s="35" t="s">
        <v>166</v>
      </c>
      <c r="C65" s="36" t="s">
        <v>165</v>
      </c>
      <c r="D65" s="36"/>
      <c r="E65" s="52">
        <v>29000000</v>
      </c>
      <c r="F65" s="34"/>
      <c r="G65" s="58"/>
      <c r="H65" s="35"/>
      <c r="I65" s="37" t="str">
        <f>CONCATENATE($A$68,"/",$A$69)</f>
        <v>4/81</v>
      </c>
      <c r="J65" s="35" t="s">
        <v>149</v>
      </c>
      <c r="K65" s="36" t="s">
        <v>117</v>
      </c>
      <c r="L65" s="36"/>
      <c r="M65" s="60">
        <v>20000000</v>
      </c>
      <c r="N65" s="34"/>
      <c r="O65" s="34"/>
      <c r="P65" s="35"/>
      <c r="Q65" s="35"/>
      <c r="R65" s="36"/>
      <c r="S65" s="36"/>
      <c r="T65" s="36"/>
      <c r="U65" s="58"/>
      <c r="V65" s="36"/>
      <c r="W65" s="52"/>
      <c r="X65" s="37"/>
      <c r="Y65" s="35"/>
      <c r="Z65" s="36"/>
      <c r="AA65" s="36"/>
      <c r="AB65" s="56"/>
    </row>
    <row r="66" spans="1:28" s="30" customFormat="1" hidden="1" x14ac:dyDescent="0.25">
      <c r="A66" s="31">
        <v>16</v>
      </c>
      <c r="B66" s="35" t="s">
        <v>146</v>
      </c>
      <c r="C66" s="36" t="s">
        <v>147</v>
      </c>
      <c r="D66" s="36"/>
      <c r="E66" s="52">
        <v>29000000</v>
      </c>
      <c r="F66" s="34"/>
      <c r="G66" s="58"/>
      <c r="H66" s="35"/>
      <c r="I66" s="37" t="str">
        <f>CONCATENATE($A$70,"/",$A$71)</f>
        <v>18/14</v>
      </c>
      <c r="J66" s="35" t="s">
        <v>174</v>
      </c>
      <c r="K66" s="36" t="s">
        <v>175</v>
      </c>
      <c r="L66" s="36"/>
      <c r="M66" s="52">
        <v>21000000</v>
      </c>
      <c r="N66" s="34"/>
      <c r="O66" s="34"/>
      <c r="P66" s="35"/>
      <c r="Q66" s="35"/>
      <c r="R66" s="36"/>
      <c r="S66" s="36"/>
      <c r="T66" s="36"/>
      <c r="U66" s="58"/>
      <c r="V66" s="36"/>
      <c r="W66" s="58"/>
      <c r="X66" s="37"/>
      <c r="Y66" s="35"/>
      <c r="Z66" s="36"/>
      <c r="AA66" s="36"/>
      <c r="AB66" s="56"/>
    </row>
    <row r="67" spans="1:28" s="30" customFormat="1" hidden="1" x14ac:dyDescent="0.25">
      <c r="A67" s="31">
        <v>55</v>
      </c>
      <c r="B67" s="35" t="s">
        <v>14</v>
      </c>
      <c r="C67" s="36" t="s">
        <v>113</v>
      </c>
      <c r="D67" s="36"/>
      <c r="E67" s="52">
        <v>30000000</v>
      </c>
      <c r="F67" s="34"/>
      <c r="G67" s="52"/>
      <c r="H67" s="35"/>
      <c r="I67" s="37" t="str">
        <f>CONCATENATE($A$72,"/",$A$73)</f>
        <v>31/10</v>
      </c>
      <c r="J67" s="35" t="s">
        <v>176</v>
      </c>
      <c r="K67" s="36" t="s">
        <v>177</v>
      </c>
      <c r="L67" s="36"/>
      <c r="M67" s="56">
        <v>15000000</v>
      </c>
      <c r="N67" s="34"/>
      <c r="O67" s="34"/>
      <c r="P67" s="35"/>
      <c r="Q67" s="35"/>
      <c r="R67" s="36"/>
      <c r="S67" s="36"/>
      <c r="T67" s="36"/>
      <c r="U67" s="52"/>
      <c r="V67" s="36"/>
      <c r="W67" s="58"/>
      <c r="X67" s="37"/>
      <c r="Y67" s="35"/>
      <c r="Z67" s="36"/>
      <c r="AA67" s="36"/>
      <c r="AB67" s="56"/>
    </row>
    <row r="68" spans="1:28" s="30" customFormat="1" hidden="1" x14ac:dyDescent="0.25">
      <c r="A68" s="31">
        <v>4</v>
      </c>
      <c r="B68" s="35" t="s">
        <v>162</v>
      </c>
      <c r="C68" s="36" t="s">
        <v>161</v>
      </c>
      <c r="D68" s="36"/>
      <c r="E68" s="52">
        <v>29000000</v>
      </c>
      <c r="F68" s="34"/>
      <c r="G68" s="60"/>
      <c r="H68" s="35"/>
      <c r="I68" s="37" t="str">
        <f>CONCATENATE($A$74,"/",$A$75)</f>
        <v>23/2</v>
      </c>
      <c r="J68" s="35" t="s">
        <v>154</v>
      </c>
      <c r="K68" s="36" t="s">
        <v>141</v>
      </c>
      <c r="L68" s="36"/>
      <c r="M68" s="52">
        <v>10000000</v>
      </c>
      <c r="N68" s="34"/>
      <c r="O68" s="34"/>
      <c r="P68" s="35"/>
      <c r="Q68" s="35"/>
      <c r="R68" s="36"/>
      <c r="S68" s="36"/>
      <c r="T68" s="36"/>
      <c r="U68" s="60"/>
      <c r="V68" s="36"/>
      <c r="W68" s="58"/>
      <c r="X68" s="37"/>
      <c r="Y68" s="35"/>
      <c r="Z68" s="36"/>
      <c r="AA68" s="36"/>
      <c r="AB68" s="56"/>
    </row>
    <row r="69" spans="1:28" s="30" customFormat="1" hidden="1" x14ac:dyDescent="0.25">
      <c r="A69" s="31">
        <v>81</v>
      </c>
      <c r="B69" s="59" t="s">
        <v>190</v>
      </c>
      <c r="C69" s="36" t="s">
        <v>191</v>
      </c>
      <c r="D69" s="36"/>
      <c r="E69" s="58">
        <v>20000000</v>
      </c>
      <c r="F69" s="34"/>
      <c r="G69" s="60"/>
      <c r="H69" s="35"/>
      <c r="I69" s="37" t="str">
        <f>CONCATENATE($A$76,"/",$A$77)</f>
        <v>3/22</v>
      </c>
      <c r="J69" s="35" t="s">
        <v>208</v>
      </c>
      <c r="K69" s="36" t="s">
        <v>210</v>
      </c>
      <c r="L69" s="36"/>
      <c r="M69" s="52">
        <v>12000000</v>
      </c>
      <c r="N69" s="34"/>
      <c r="O69" s="34"/>
      <c r="P69" s="55"/>
      <c r="Q69" s="35"/>
      <c r="R69" s="36"/>
      <c r="S69" s="36"/>
      <c r="T69" s="36"/>
      <c r="U69" s="60"/>
      <c r="V69" s="36"/>
      <c r="W69" s="58"/>
      <c r="X69" s="37"/>
      <c r="Y69" s="35"/>
      <c r="Z69" s="36"/>
      <c r="AA69" s="36"/>
      <c r="AB69" s="56"/>
    </row>
    <row r="70" spans="1:28" s="30" customFormat="1" hidden="1" x14ac:dyDescent="0.25">
      <c r="A70" s="31">
        <v>18</v>
      </c>
      <c r="B70" s="35" t="s">
        <v>139</v>
      </c>
      <c r="C70" s="36" t="s">
        <v>143</v>
      </c>
      <c r="D70" s="36"/>
      <c r="E70" s="58">
        <v>20000000</v>
      </c>
      <c r="F70" s="34"/>
      <c r="G70" s="58"/>
      <c r="H70" s="35"/>
      <c r="I70" s="37" t="str">
        <f>CONCATENATE($A$78,"/",$A$79)</f>
        <v>77/24</v>
      </c>
      <c r="J70" s="35" t="s">
        <v>205</v>
      </c>
      <c r="K70" s="36" t="s">
        <v>209</v>
      </c>
      <c r="L70" s="36"/>
      <c r="M70" s="56">
        <v>10000000</v>
      </c>
      <c r="N70" s="34"/>
      <c r="O70" s="34"/>
      <c r="P70" s="55"/>
      <c r="Q70" s="35"/>
      <c r="R70" s="36"/>
      <c r="S70" s="36"/>
      <c r="T70" s="36"/>
      <c r="U70" s="58"/>
      <c r="V70" s="36"/>
      <c r="W70" s="60"/>
      <c r="X70" s="37"/>
      <c r="Y70" s="35"/>
      <c r="Z70" s="36"/>
      <c r="AA70" s="36"/>
      <c r="AB70" s="56"/>
    </row>
    <row r="71" spans="1:28" s="30" customFormat="1" hidden="1" x14ac:dyDescent="0.25">
      <c r="A71" s="31">
        <v>14</v>
      </c>
      <c r="B71" s="59" t="s">
        <v>16</v>
      </c>
      <c r="C71" s="36" t="s">
        <v>112</v>
      </c>
      <c r="D71" s="36"/>
      <c r="E71" s="52">
        <v>32000000</v>
      </c>
      <c r="F71" s="34"/>
      <c r="G71" s="58"/>
      <c r="H71" s="35"/>
      <c r="I71" s="37" t="str">
        <f>CONCATENATE($A$80,"/",$A$81)</f>
        <v>27/20</v>
      </c>
      <c r="J71" s="35" t="s">
        <v>155</v>
      </c>
      <c r="K71" s="36" t="s">
        <v>118</v>
      </c>
      <c r="L71" s="36"/>
      <c r="M71" s="52">
        <v>8000000</v>
      </c>
      <c r="N71" s="34"/>
      <c r="O71" s="34"/>
      <c r="P71" s="61"/>
      <c r="Q71" s="35"/>
      <c r="R71" s="36"/>
      <c r="S71" s="36"/>
      <c r="T71" s="36"/>
      <c r="U71" s="58"/>
      <c r="V71" s="36"/>
      <c r="W71" s="52"/>
      <c r="X71" s="37"/>
      <c r="Y71" s="35"/>
      <c r="Z71" s="36"/>
      <c r="AA71" s="36"/>
      <c r="AB71" s="56"/>
    </row>
    <row r="72" spans="1:28" s="30" customFormat="1" hidden="1" x14ac:dyDescent="0.25">
      <c r="A72" s="31">
        <v>31</v>
      </c>
      <c r="B72" s="35" t="s">
        <v>138</v>
      </c>
      <c r="C72" s="36" t="s">
        <v>142</v>
      </c>
      <c r="D72" s="36"/>
      <c r="E72" s="60">
        <v>18000000</v>
      </c>
      <c r="F72" s="34"/>
      <c r="G72" s="58"/>
      <c r="H72" s="35"/>
      <c r="I72" s="37" t="str">
        <f>CONCATENATE($A$82,"/",$A$83)</f>
        <v>../..</v>
      </c>
      <c r="J72" s="35"/>
      <c r="K72" s="36" t="s">
        <v>119</v>
      </c>
      <c r="L72" s="36"/>
      <c r="M72" s="52"/>
      <c r="N72" s="34"/>
      <c r="O72" s="34"/>
      <c r="P72" s="55"/>
      <c r="Q72" s="31"/>
      <c r="R72" s="59"/>
      <c r="S72" s="36"/>
      <c r="T72" s="36"/>
      <c r="U72" s="58"/>
      <c r="V72" s="36"/>
      <c r="W72" s="60"/>
    </row>
    <row r="73" spans="1:28" s="30" customFormat="1" hidden="1" x14ac:dyDescent="0.25">
      <c r="A73" s="31">
        <v>10</v>
      </c>
      <c r="B73" s="35" t="s">
        <v>160</v>
      </c>
      <c r="C73" s="36" t="s">
        <v>145</v>
      </c>
      <c r="D73" s="36"/>
      <c r="E73" s="60">
        <v>21000000</v>
      </c>
      <c r="F73" s="34"/>
      <c r="G73" s="58"/>
      <c r="H73" s="35"/>
      <c r="I73" s="37" t="str">
        <f>CONCATENATE($A$84,"/",$A$85)</f>
        <v>../..</v>
      </c>
      <c r="J73" s="35"/>
      <c r="K73" s="36" t="s">
        <v>119</v>
      </c>
      <c r="L73" s="36"/>
      <c r="M73" s="52"/>
      <c r="N73" s="34"/>
      <c r="O73" s="34"/>
      <c r="P73" s="55"/>
      <c r="Q73" s="31"/>
      <c r="R73" s="35"/>
      <c r="S73" s="36"/>
      <c r="T73" s="36"/>
      <c r="U73" s="58"/>
      <c r="V73" s="36"/>
      <c r="W73" s="60"/>
    </row>
    <row r="74" spans="1:28" s="30" customFormat="1" hidden="1" x14ac:dyDescent="0.25">
      <c r="A74" s="31">
        <v>23</v>
      </c>
      <c r="B74" s="35" t="s">
        <v>163</v>
      </c>
      <c r="C74" s="36" t="s">
        <v>164</v>
      </c>
      <c r="D74" s="36"/>
      <c r="E74" s="58">
        <v>17000000</v>
      </c>
      <c r="F74" s="34"/>
      <c r="G74" s="58"/>
      <c r="H74" s="35"/>
      <c r="I74" s="37" t="str">
        <f>CONCATENATE($A$86,"/",$A$87)</f>
        <v>../..</v>
      </c>
      <c r="J74" s="35"/>
      <c r="K74" s="36" t="s">
        <v>119</v>
      </c>
      <c r="L74" s="36"/>
      <c r="M74" s="54"/>
      <c r="N74" s="34"/>
      <c r="O74" s="34"/>
      <c r="P74" s="61"/>
      <c r="Q74" s="31"/>
      <c r="R74" s="35"/>
      <c r="S74" s="36"/>
      <c r="T74" s="36"/>
      <c r="U74" s="58"/>
      <c r="V74" s="36"/>
      <c r="W74" s="58"/>
    </row>
    <row r="75" spans="1:28" s="30" customFormat="1" hidden="1" x14ac:dyDescent="0.25">
      <c r="A75" s="31">
        <v>2</v>
      </c>
      <c r="B75" s="35" t="s">
        <v>192</v>
      </c>
      <c r="C75" s="36" t="s">
        <v>143</v>
      </c>
      <c r="D75" s="36"/>
      <c r="E75" s="58">
        <v>8000000</v>
      </c>
      <c r="F75" s="34"/>
      <c r="G75" s="58"/>
      <c r="H75" s="35"/>
      <c r="I75" s="37" t="str">
        <f>CONCATENATE($A$88,"/",$A$89)</f>
        <v>../..</v>
      </c>
      <c r="J75" s="35"/>
      <c r="K75" s="36" t="s">
        <v>119</v>
      </c>
      <c r="L75" s="36"/>
      <c r="M75" s="53"/>
      <c r="N75" s="34"/>
      <c r="O75" s="34"/>
      <c r="P75" s="55"/>
      <c r="Q75" s="31"/>
      <c r="R75" s="59"/>
      <c r="S75" s="36"/>
      <c r="T75" s="36"/>
      <c r="U75" s="58"/>
      <c r="V75" s="36"/>
      <c r="W75" s="58"/>
    </row>
    <row r="76" spans="1:28" s="30" customFormat="1" hidden="1" x14ac:dyDescent="0.25">
      <c r="A76" s="31">
        <v>3</v>
      </c>
      <c r="B76" s="35" t="s">
        <v>10</v>
      </c>
      <c r="C76" s="36" t="s">
        <v>107</v>
      </c>
      <c r="D76" s="36"/>
      <c r="E76" s="60">
        <v>12000000</v>
      </c>
      <c r="F76" s="34"/>
      <c r="G76" s="58"/>
      <c r="H76" s="35"/>
      <c r="I76" s="35"/>
      <c r="J76" s="35"/>
      <c r="K76" s="35"/>
      <c r="L76" s="35"/>
      <c r="M76" s="34"/>
      <c r="N76" s="35"/>
      <c r="O76" s="35"/>
      <c r="P76" s="55"/>
      <c r="Q76" s="31"/>
      <c r="R76" s="59"/>
      <c r="S76" s="36"/>
      <c r="T76" s="36"/>
      <c r="U76" s="58"/>
      <c r="V76" s="36"/>
      <c r="W76" s="58"/>
    </row>
    <row r="77" spans="1:28" s="30" customFormat="1" hidden="1" x14ac:dyDescent="0.25">
      <c r="A77" s="31">
        <v>22</v>
      </c>
      <c r="B77" s="35" t="s">
        <v>172</v>
      </c>
      <c r="C77" s="36" t="s">
        <v>173</v>
      </c>
      <c r="D77" s="36"/>
      <c r="E77" s="52">
        <v>14000000</v>
      </c>
      <c r="F77" s="34"/>
      <c r="G77" s="58"/>
      <c r="H77" s="35"/>
      <c r="I77" s="31"/>
      <c r="J77" s="32" t="s">
        <v>4</v>
      </c>
      <c r="K77" s="33"/>
      <c r="L77" s="33"/>
      <c r="M77" s="34"/>
      <c r="N77" s="34"/>
      <c r="O77" s="34"/>
      <c r="P77" s="55"/>
      <c r="Q77" s="31"/>
      <c r="R77" s="35"/>
      <c r="S77" s="36"/>
      <c r="T77" s="36"/>
      <c r="U77" s="58"/>
      <c r="V77" s="36"/>
      <c r="W77" s="58"/>
    </row>
    <row r="78" spans="1:28" s="30" customFormat="1" hidden="1" x14ac:dyDescent="0.25">
      <c r="A78" s="31">
        <v>77</v>
      </c>
      <c r="B78" s="59" t="s">
        <v>9</v>
      </c>
      <c r="C78" s="36" t="s">
        <v>106</v>
      </c>
      <c r="D78" s="36"/>
      <c r="E78" s="58">
        <v>12000000</v>
      </c>
      <c r="F78" s="34"/>
      <c r="G78" s="60"/>
      <c r="H78" s="35"/>
      <c r="I78" s="37" t="str">
        <f>CONCATENATE($A$62,"/",$A$63)</f>
        <v>1/11</v>
      </c>
      <c r="J78" s="35" t="s">
        <v>17</v>
      </c>
      <c r="K78" s="36" t="s">
        <v>116</v>
      </c>
      <c r="L78" s="36"/>
      <c r="M78" s="58">
        <v>28000000</v>
      </c>
      <c r="N78" s="34"/>
      <c r="O78" s="34"/>
      <c r="P78" s="31"/>
      <c r="Q78" s="35"/>
      <c r="R78" s="36"/>
      <c r="S78" s="36"/>
      <c r="T78" s="36"/>
      <c r="U78" s="60"/>
      <c r="V78" s="36"/>
      <c r="W78" s="58"/>
      <c r="X78" s="37"/>
      <c r="Y78" s="35"/>
      <c r="Z78" s="36"/>
      <c r="AA78" s="36"/>
      <c r="AB78" s="60"/>
    </row>
    <row r="79" spans="1:28" s="30" customFormat="1" hidden="1" x14ac:dyDescent="0.25">
      <c r="A79" s="31">
        <v>24</v>
      </c>
      <c r="B79" s="35" t="s">
        <v>181</v>
      </c>
      <c r="C79" s="36" t="s">
        <v>182</v>
      </c>
      <c r="D79" s="36"/>
      <c r="E79" s="58">
        <v>12000000</v>
      </c>
      <c r="F79" s="34"/>
      <c r="G79" s="52"/>
      <c r="H79" s="35"/>
      <c r="I79" s="37" t="str">
        <f>CONCATENATE($A$64,"/",$A$65)</f>
        <v>44/63</v>
      </c>
      <c r="J79" s="35" t="s">
        <v>15</v>
      </c>
      <c r="K79" s="36" t="s">
        <v>114</v>
      </c>
      <c r="L79" s="36"/>
      <c r="M79" s="52">
        <v>25000000</v>
      </c>
      <c r="N79" s="34"/>
      <c r="O79" s="34"/>
      <c r="P79" s="31"/>
      <c r="Q79" s="35"/>
      <c r="R79" s="36"/>
      <c r="S79" s="36"/>
      <c r="T79" s="36"/>
      <c r="U79" s="52"/>
      <c r="V79" s="36"/>
      <c r="W79" s="58"/>
      <c r="X79" s="37"/>
      <c r="Y79" s="35"/>
      <c r="Z79" s="36"/>
      <c r="AA79" s="36"/>
      <c r="AB79" s="60"/>
    </row>
    <row r="80" spans="1:28" s="30" customFormat="1" hidden="1" x14ac:dyDescent="0.25">
      <c r="A80" s="31">
        <v>27</v>
      </c>
      <c r="B80" s="59" t="s">
        <v>140</v>
      </c>
      <c r="C80" s="36" t="s">
        <v>108</v>
      </c>
      <c r="D80" s="36"/>
      <c r="E80" s="58">
        <v>11000000</v>
      </c>
      <c r="F80" s="34"/>
      <c r="G80" s="58"/>
      <c r="H80" s="35"/>
      <c r="I80" s="37" t="str">
        <f>CONCATENATE($A$66,"/",$A$67)</f>
        <v>16/55</v>
      </c>
      <c r="J80" s="35" t="s">
        <v>151</v>
      </c>
      <c r="K80" s="36" t="s">
        <v>115</v>
      </c>
      <c r="L80" s="36"/>
      <c r="M80" s="52">
        <v>25000000</v>
      </c>
      <c r="N80" s="34"/>
      <c r="O80" s="34"/>
      <c r="P80" s="55"/>
      <c r="Q80" s="35"/>
      <c r="R80" s="36"/>
      <c r="S80" s="36"/>
      <c r="T80" s="36"/>
      <c r="U80" s="58"/>
      <c r="V80" s="36"/>
      <c r="W80" s="58"/>
      <c r="X80" s="37"/>
      <c r="Y80" s="35"/>
      <c r="Z80" s="36"/>
      <c r="AA80" s="36"/>
      <c r="AB80" s="60"/>
    </row>
    <row r="81" spans="1:28" s="30" customFormat="1" hidden="1" x14ac:dyDescent="0.25">
      <c r="A81" s="31">
        <v>20</v>
      </c>
      <c r="B81" s="35" t="s">
        <v>11</v>
      </c>
      <c r="C81" s="36" t="s">
        <v>109</v>
      </c>
      <c r="D81" s="36"/>
      <c r="E81" s="58">
        <v>9000000</v>
      </c>
      <c r="F81" s="34"/>
      <c r="G81" s="58"/>
      <c r="H81" s="35"/>
      <c r="I81" s="37" t="str">
        <f>CONCATENATE($A$68,"/",$A$69)</f>
        <v>4/81</v>
      </c>
      <c r="J81" s="35" t="s">
        <v>150</v>
      </c>
      <c r="K81" s="36" t="s">
        <v>117</v>
      </c>
      <c r="L81" s="36"/>
      <c r="M81" s="60">
        <v>20000000</v>
      </c>
      <c r="N81" s="34"/>
      <c r="O81" s="34"/>
      <c r="P81" s="61"/>
      <c r="Q81" s="35"/>
      <c r="R81" s="36"/>
      <c r="S81" s="36"/>
      <c r="T81" s="36"/>
      <c r="U81" s="58"/>
      <c r="V81" s="36"/>
      <c r="W81" s="58"/>
      <c r="X81" s="37"/>
      <c r="Y81" s="35"/>
      <c r="Z81" s="36"/>
      <c r="AA81" s="36"/>
      <c r="AB81" s="56"/>
    </row>
    <row r="82" spans="1:28" s="30" customFormat="1" hidden="1" x14ac:dyDescent="0.25">
      <c r="A82" s="31" t="s">
        <v>119</v>
      </c>
      <c r="B82" s="35"/>
      <c r="C82" s="36" t="s">
        <v>119</v>
      </c>
      <c r="D82" s="36"/>
      <c r="E82" s="52"/>
      <c r="F82" s="34"/>
      <c r="G82" s="34"/>
      <c r="H82" s="35"/>
      <c r="I82" s="37" t="str">
        <f>CONCATENATE($A$70,"/",$A$71)</f>
        <v>18/14</v>
      </c>
      <c r="J82" s="35" t="s">
        <v>178</v>
      </c>
      <c r="K82" s="36" t="s">
        <v>175</v>
      </c>
      <c r="L82" s="36"/>
      <c r="M82" s="52">
        <v>21000000</v>
      </c>
      <c r="N82" s="34"/>
      <c r="O82" s="34"/>
      <c r="P82" s="35"/>
      <c r="Q82" s="35"/>
      <c r="R82" s="36"/>
      <c r="S82" s="36"/>
      <c r="T82" s="56"/>
      <c r="U82" s="57"/>
      <c r="V82" s="57"/>
      <c r="X82" s="37"/>
      <c r="Y82" s="35"/>
      <c r="Z82" s="36"/>
      <c r="AA82" s="36"/>
      <c r="AB82" s="56"/>
    </row>
    <row r="83" spans="1:28" s="30" customFormat="1" hidden="1" x14ac:dyDescent="0.25">
      <c r="A83" s="31" t="s">
        <v>119</v>
      </c>
      <c r="B83" s="35"/>
      <c r="C83" s="36" t="s">
        <v>119</v>
      </c>
      <c r="D83" s="36"/>
      <c r="E83" s="52"/>
      <c r="F83" s="34"/>
      <c r="G83" s="34"/>
      <c r="H83" s="35"/>
      <c r="I83" s="37" t="str">
        <f>CONCATENATE($A$72,"/",$A$73)</f>
        <v>31/10</v>
      </c>
      <c r="J83" s="35" t="s">
        <v>179</v>
      </c>
      <c r="K83" s="36" t="s">
        <v>177</v>
      </c>
      <c r="L83" s="36"/>
      <c r="M83" s="56">
        <v>15000000</v>
      </c>
      <c r="N83" s="34"/>
      <c r="O83" s="34"/>
      <c r="P83" s="35"/>
      <c r="Q83" s="35"/>
      <c r="R83" s="36"/>
      <c r="S83" s="36"/>
      <c r="T83" s="60"/>
      <c r="U83" s="57"/>
      <c r="V83" s="57"/>
      <c r="X83" s="37"/>
      <c r="Y83" s="35"/>
      <c r="Z83" s="36"/>
      <c r="AA83" s="36"/>
      <c r="AB83" s="56"/>
    </row>
    <row r="84" spans="1:28" s="30" customFormat="1" hidden="1" x14ac:dyDescent="0.25">
      <c r="A84" s="31" t="s">
        <v>119</v>
      </c>
      <c r="B84" s="35"/>
      <c r="C84" s="36" t="s">
        <v>119</v>
      </c>
      <c r="D84" s="36"/>
      <c r="E84" s="53"/>
      <c r="F84" s="34"/>
      <c r="G84" s="34"/>
      <c r="H84" s="35"/>
      <c r="I84" s="37" t="str">
        <f>CONCATENATE($A$74,"/",$A$75)</f>
        <v>23/2</v>
      </c>
      <c r="J84" s="35" t="s">
        <v>152</v>
      </c>
      <c r="K84" s="36" t="s">
        <v>141</v>
      </c>
      <c r="L84" s="36"/>
      <c r="M84" s="52">
        <v>10000000</v>
      </c>
      <c r="N84" s="34"/>
      <c r="O84" s="34"/>
      <c r="P84" s="35"/>
      <c r="Q84" s="35"/>
      <c r="R84" s="36"/>
      <c r="S84" s="36"/>
      <c r="T84" s="52"/>
      <c r="U84" s="57"/>
      <c r="V84" s="57"/>
      <c r="X84" s="37"/>
      <c r="Y84" s="35"/>
      <c r="Z84" s="36"/>
      <c r="AA84" s="36"/>
      <c r="AB84" s="56"/>
    </row>
    <row r="85" spans="1:28" s="30" customFormat="1" hidden="1" x14ac:dyDescent="0.25">
      <c r="A85" s="31" t="s">
        <v>119</v>
      </c>
      <c r="B85" s="35"/>
      <c r="C85" s="36" t="s">
        <v>119</v>
      </c>
      <c r="D85" s="36"/>
      <c r="E85" s="53"/>
      <c r="F85" s="38"/>
      <c r="G85" s="34"/>
      <c r="H85" s="35"/>
      <c r="I85" s="37" t="str">
        <f>CONCATENATE($A$76,"/",$A$78)</f>
        <v>3/77</v>
      </c>
      <c r="J85" s="35" t="s">
        <v>207</v>
      </c>
      <c r="K85" s="36" t="s">
        <v>210</v>
      </c>
      <c r="L85" s="36"/>
      <c r="M85" s="52">
        <v>12000000</v>
      </c>
      <c r="N85" s="34"/>
      <c r="O85" s="34"/>
      <c r="P85" s="35"/>
      <c r="Q85" s="35"/>
      <c r="R85" s="36"/>
      <c r="S85" s="36"/>
      <c r="T85" s="52"/>
      <c r="U85" s="57"/>
      <c r="V85" s="57"/>
      <c r="X85" s="37"/>
      <c r="Y85" s="35"/>
      <c r="Z85" s="36"/>
      <c r="AA85" s="36"/>
      <c r="AB85" s="56"/>
    </row>
    <row r="86" spans="1:28" s="30" customFormat="1" hidden="1" x14ac:dyDescent="0.25">
      <c r="A86" s="31" t="s">
        <v>119</v>
      </c>
      <c r="B86" s="35"/>
      <c r="C86" s="36" t="s">
        <v>119</v>
      </c>
      <c r="D86" s="36"/>
      <c r="E86" s="53"/>
      <c r="F86" s="38"/>
      <c r="G86" s="34"/>
      <c r="H86" s="35"/>
      <c r="I86" s="37" t="str">
        <f>CONCATENATE($A$78,"/",$A$79)</f>
        <v>77/24</v>
      </c>
      <c r="J86" s="35" t="s">
        <v>206</v>
      </c>
      <c r="K86" s="36" t="s">
        <v>209</v>
      </c>
      <c r="L86" s="36"/>
      <c r="M86" s="56">
        <v>10000000</v>
      </c>
      <c r="N86" s="34"/>
      <c r="O86" s="34"/>
      <c r="P86" s="35"/>
      <c r="Q86" s="35"/>
      <c r="R86" s="36"/>
      <c r="S86" s="36"/>
      <c r="T86" s="56"/>
      <c r="U86" s="57"/>
      <c r="V86" s="57"/>
      <c r="X86" s="37"/>
      <c r="Y86" s="35"/>
      <c r="Z86" s="36"/>
      <c r="AA86" s="36"/>
      <c r="AB86" s="56"/>
    </row>
    <row r="87" spans="1:28" s="30" customFormat="1" hidden="1" x14ac:dyDescent="0.25">
      <c r="A87" s="31" t="s">
        <v>119</v>
      </c>
      <c r="B87" s="35"/>
      <c r="C87" s="36" t="s">
        <v>119</v>
      </c>
      <c r="D87" s="36"/>
      <c r="E87" s="53"/>
      <c r="F87" s="38"/>
      <c r="G87" s="34"/>
      <c r="H87" s="35"/>
      <c r="I87" s="37" t="str">
        <f>CONCATENATE($A$80,"/",$A$81)</f>
        <v>27/20</v>
      </c>
      <c r="J87" s="35" t="s">
        <v>153</v>
      </c>
      <c r="K87" s="36" t="s">
        <v>118</v>
      </c>
      <c r="L87" s="36"/>
      <c r="M87" s="52">
        <v>8000000</v>
      </c>
      <c r="N87" s="34"/>
      <c r="O87" s="35"/>
      <c r="P87" s="36"/>
      <c r="Q87" s="35"/>
      <c r="R87" s="36"/>
      <c r="S87" s="36"/>
      <c r="T87" s="52"/>
      <c r="U87" s="57"/>
      <c r="V87" s="57"/>
      <c r="X87" s="37"/>
      <c r="Y87" s="35"/>
      <c r="Z87" s="36"/>
      <c r="AA87" s="36"/>
      <c r="AB87" s="56"/>
    </row>
    <row r="88" spans="1:28" s="30" customFormat="1" hidden="1" x14ac:dyDescent="0.25">
      <c r="A88" s="31" t="s">
        <v>119</v>
      </c>
      <c r="B88" s="35"/>
      <c r="C88" s="36" t="s">
        <v>119</v>
      </c>
      <c r="D88" s="39"/>
      <c r="E88" s="53"/>
      <c r="F88" s="38"/>
      <c r="G88" s="38"/>
      <c r="H88" s="35"/>
      <c r="I88" s="37" t="str">
        <f>CONCATENATE($A$82,"/",$A$83)</f>
        <v>../..</v>
      </c>
      <c r="J88" s="35"/>
      <c r="K88" s="36" t="str">
        <f t="shared" ref="K88" si="10">K72</f>
        <v>..</v>
      </c>
      <c r="L88" s="36"/>
      <c r="M88" s="52"/>
      <c r="N88" s="34"/>
      <c r="O88" s="34"/>
      <c r="P88" s="35"/>
      <c r="Q88" s="35"/>
      <c r="R88" s="35"/>
      <c r="S88" s="57"/>
      <c r="T88" s="57"/>
      <c r="U88" s="57"/>
      <c r="V88" s="57"/>
    </row>
    <row r="89" spans="1:28" s="30" customFormat="1" hidden="1" x14ac:dyDescent="0.25">
      <c r="A89" s="31" t="s">
        <v>119</v>
      </c>
      <c r="B89" s="57"/>
      <c r="C89" s="36" t="s">
        <v>119</v>
      </c>
      <c r="D89" s="39"/>
      <c r="E89" s="53"/>
      <c r="F89" s="38"/>
      <c r="G89" s="38"/>
      <c r="H89" s="35"/>
      <c r="I89" s="37" t="str">
        <f>CONCATENATE($A$84,"/",$A$85)</f>
        <v>../..</v>
      </c>
      <c r="J89" s="40"/>
      <c r="K89" s="36" t="str">
        <f>K73</f>
        <v>..</v>
      </c>
      <c r="L89" s="36"/>
      <c r="M89" s="52"/>
      <c r="N89" s="34"/>
      <c r="O89" s="34"/>
      <c r="P89" s="35"/>
      <c r="Q89" s="35"/>
      <c r="R89" s="35"/>
      <c r="S89" s="57"/>
      <c r="T89" s="57"/>
      <c r="U89" s="57"/>
      <c r="V89" s="57"/>
    </row>
    <row r="90" spans="1:28" s="30" customFormat="1" hidden="1" x14ac:dyDescent="0.25">
      <c r="A90" s="31"/>
      <c r="B90" s="35"/>
      <c r="C90" s="36"/>
      <c r="D90" s="36"/>
      <c r="E90" s="34"/>
      <c r="F90" s="34"/>
      <c r="G90" s="34"/>
      <c r="H90" s="35"/>
      <c r="I90" s="37" t="str">
        <f>CONCATENATE($A$86,"/",$A$87)</f>
        <v>../..</v>
      </c>
      <c r="J90" s="35"/>
      <c r="K90" s="36" t="str">
        <f>K74</f>
        <v>..</v>
      </c>
      <c r="L90" s="36"/>
      <c r="M90" s="54"/>
      <c r="N90" s="34"/>
      <c r="O90" s="34"/>
      <c r="P90" s="35"/>
      <c r="Q90" s="35"/>
      <c r="R90" s="35"/>
      <c r="S90" s="57"/>
      <c r="T90" s="57"/>
      <c r="U90" s="57"/>
      <c r="V90" s="57"/>
    </row>
    <row r="91" spans="1:28" s="30" customFormat="1" hidden="1" x14ac:dyDescent="0.25">
      <c r="A91" s="31"/>
      <c r="B91" s="35" t="s">
        <v>18</v>
      </c>
      <c r="C91" s="36"/>
      <c r="D91" s="36"/>
      <c r="E91" s="34"/>
      <c r="F91" s="34"/>
      <c r="G91" s="34"/>
      <c r="H91" s="35"/>
      <c r="I91" s="37" t="str">
        <f>CONCATENATE($A$88,"/",$A$89)</f>
        <v>../..</v>
      </c>
      <c r="J91" s="35"/>
      <c r="K91" s="36" t="str">
        <f>K75</f>
        <v>..</v>
      </c>
      <c r="L91" s="36"/>
      <c r="M91" s="53"/>
      <c r="N91" s="34"/>
      <c r="O91" s="34"/>
      <c r="P91" s="35"/>
      <c r="Q91" s="35"/>
      <c r="R91" s="35"/>
      <c r="S91" s="57"/>
      <c r="T91" s="57"/>
      <c r="U91" s="57"/>
      <c r="V91" s="57"/>
    </row>
    <row r="92" spans="1:28" s="30" customFormat="1" hidden="1" x14ac:dyDescent="0.25">
      <c r="A92" s="31">
        <v>22</v>
      </c>
      <c r="B92" s="35"/>
      <c r="C92" s="36"/>
      <c r="D92" s="36"/>
      <c r="E92" s="34"/>
      <c r="F92" s="34"/>
      <c r="G92" s="34"/>
      <c r="H92" s="35"/>
      <c r="I92" s="41"/>
      <c r="J92" s="35"/>
      <c r="K92" s="36"/>
      <c r="L92" s="36"/>
      <c r="M92" s="34"/>
      <c r="N92" s="34"/>
      <c r="O92" s="34"/>
      <c r="P92" s="35"/>
      <c r="Q92" s="35"/>
      <c r="R92" s="35"/>
    </row>
    <row r="93" spans="1:28" s="30" customFormat="1" hidden="1" x14ac:dyDescent="0.25">
      <c r="A93" s="31"/>
      <c r="B93" s="35"/>
      <c r="C93" s="36"/>
      <c r="D93" s="36"/>
      <c r="E93" s="34"/>
      <c r="F93" s="34"/>
      <c r="G93" s="3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28" s="30" customFormat="1" hidden="1" x14ac:dyDescent="0.25">
      <c r="A94" s="35">
        <v>1</v>
      </c>
      <c r="B94" s="42" t="s">
        <v>19</v>
      </c>
      <c r="C94" s="35">
        <v>1</v>
      </c>
      <c r="D94" s="35"/>
      <c r="E94" s="42" t="s">
        <v>19</v>
      </c>
      <c r="F94" s="35"/>
      <c r="G94" s="34"/>
      <c r="H94" s="35"/>
      <c r="I94" s="35">
        <v>1</v>
      </c>
      <c r="J94" s="42" t="s">
        <v>19</v>
      </c>
      <c r="K94" s="35"/>
      <c r="L94" s="35"/>
      <c r="M94" s="35"/>
      <c r="N94" s="35"/>
      <c r="O94" s="35"/>
      <c r="P94" s="35"/>
      <c r="Q94" s="35"/>
      <c r="R94" s="35"/>
    </row>
    <row r="95" spans="1:28" s="30" customFormat="1" hidden="1" x14ac:dyDescent="0.25">
      <c r="A95" s="31"/>
      <c r="B95" s="43" t="s">
        <v>20</v>
      </c>
      <c r="C95" s="35"/>
      <c r="D95" s="35"/>
      <c r="E95" s="43" t="s">
        <v>21</v>
      </c>
      <c r="F95" s="35"/>
      <c r="G95" s="34"/>
      <c r="H95" s="32"/>
      <c r="I95" s="35"/>
      <c r="J95" s="43" t="s">
        <v>22</v>
      </c>
      <c r="K95" s="35"/>
      <c r="L95" s="35"/>
      <c r="M95" s="35"/>
      <c r="N95" s="35"/>
      <c r="O95" s="44" t="s">
        <v>23</v>
      </c>
      <c r="P95" s="45" t="s">
        <v>27</v>
      </c>
      <c r="Q95" s="46" t="s">
        <v>28</v>
      </c>
      <c r="R95" s="46"/>
      <c r="S95" s="78" t="s">
        <v>120</v>
      </c>
      <c r="T95" s="63"/>
      <c r="U95" s="79">
        <v>56</v>
      </c>
      <c r="V95" s="64"/>
      <c r="W95" s="65"/>
      <c r="X95" s="65"/>
      <c r="Y95" s="65"/>
      <c r="Z95" s="63"/>
      <c r="AA95" s="72"/>
    </row>
    <row r="96" spans="1:28" s="30" customFormat="1" hidden="1" x14ac:dyDescent="0.25">
      <c r="A96" s="31"/>
      <c r="B96" s="35" t="str">
        <f>B62</f>
        <v>Max Verstappen</v>
      </c>
      <c r="C96" s="35"/>
      <c r="D96" s="44"/>
      <c r="E96" s="44" t="str">
        <f>CONCATENATE(O95,P95,Q95)</f>
        <v>01 - Grand Prix van Bahrein, Bahrein</v>
      </c>
      <c r="F96" s="45"/>
      <c r="G96" s="34"/>
      <c r="H96" s="35"/>
      <c r="I96" s="35"/>
      <c r="J96" s="44" t="s">
        <v>25</v>
      </c>
      <c r="K96" s="35"/>
      <c r="L96" s="35"/>
      <c r="M96" s="44"/>
      <c r="N96" s="35"/>
      <c r="O96" s="44" t="s">
        <v>26</v>
      </c>
      <c r="P96" s="45" t="s">
        <v>183</v>
      </c>
      <c r="Q96" s="46" t="s">
        <v>184</v>
      </c>
      <c r="R96" s="45"/>
      <c r="S96" s="78" t="s">
        <v>185</v>
      </c>
      <c r="T96" s="63"/>
      <c r="U96" s="78">
        <v>50</v>
      </c>
      <c r="V96" s="66"/>
      <c r="W96" s="44"/>
      <c r="X96" s="44"/>
      <c r="Y96" s="44"/>
      <c r="Z96" s="63"/>
      <c r="AA96" s="72"/>
    </row>
    <row r="97" spans="1:27" s="30" customFormat="1" hidden="1" x14ac:dyDescent="0.25">
      <c r="A97" s="31"/>
      <c r="B97" s="35" t="str">
        <f t="shared" ref="B97:B117" si="11">B63</f>
        <v>Sergio Perez</v>
      </c>
      <c r="C97" s="35"/>
      <c r="D97" s="44"/>
      <c r="E97" s="44" t="str">
        <f t="shared" ref="E97:E102" si="12">CONCATENATE(O96,P96,Q96)</f>
        <v>02 - Grand Prix van Saoedi-Arabië, Jeddah</v>
      </c>
      <c r="F97" s="45"/>
      <c r="G97" s="34"/>
      <c r="H97" s="35"/>
      <c r="I97" s="35"/>
      <c r="J97" s="44" t="s">
        <v>29</v>
      </c>
      <c r="K97" s="35"/>
      <c r="L97" s="35"/>
      <c r="M97" s="35"/>
      <c r="N97" s="35"/>
      <c r="O97" s="44" t="s">
        <v>30</v>
      </c>
      <c r="P97" s="45" t="s">
        <v>24</v>
      </c>
      <c r="Q97" s="46" t="s">
        <v>186</v>
      </c>
      <c r="R97" s="45"/>
      <c r="S97" s="78" t="s">
        <v>201</v>
      </c>
      <c r="T97" s="63"/>
      <c r="U97" s="79">
        <v>58</v>
      </c>
      <c r="V97" s="64"/>
      <c r="W97" s="65"/>
      <c r="X97" s="65"/>
      <c r="Y97" s="65"/>
      <c r="Z97" s="63"/>
      <c r="AA97" s="72"/>
    </row>
    <row r="98" spans="1:27" s="30" customFormat="1" hidden="1" x14ac:dyDescent="0.25">
      <c r="A98" s="48"/>
      <c r="B98" s="35" t="str">
        <f t="shared" si="11"/>
        <v>Lewis Hamilton</v>
      </c>
      <c r="C98" s="35"/>
      <c r="D98" s="44"/>
      <c r="E98" s="44" t="str">
        <f t="shared" si="12"/>
        <v>03 - Grand Prix van Australië, Albert Park</v>
      </c>
      <c r="F98" s="45"/>
      <c r="G98" s="32"/>
      <c r="H98" s="35"/>
      <c r="I98" s="35"/>
      <c r="J98" s="44" t="s">
        <v>31</v>
      </c>
      <c r="K98" s="32"/>
      <c r="L98" s="32"/>
      <c r="M98" s="32"/>
      <c r="N98" s="32"/>
      <c r="O98" s="45" t="s">
        <v>32</v>
      </c>
      <c r="P98" s="45" t="s">
        <v>79</v>
      </c>
      <c r="Q98" s="46" t="s">
        <v>80</v>
      </c>
      <c r="R98" s="45"/>
      <c r="S98" s="78" t="s">
        <v>130</v>
      </c>
      <c r="T98" s="63"/>
      <c r="U98" s="78">
        <v>53</v>
      </c>
      <c r="V98" s="46"/>
      <c r="W98" s="35"/>
      <c r="X98" s="47"/>
      <c r="Y98" s="65"/>
      <c r="Z98" s="63"/>
      <c r="AA98" s="72"/>
    </row>
    <row r="99" spans="1:27" s="30" customFormat="1" hidden="1" x14ac:dyDescent="0.25">
      <c r="A99" s="31"/>
      <c r="B99" s="35" t="str">
        <f t="shared" si="11"/>
        <v>George Russell</v>
      </c>
      <c r="C99" s="35"/>
      <c r="D99" s="45"/>
      <c r="E99" s="44" t="str">
        <f>CONCATENATE(O98,P98,Q98)</f>
        <v>04 - Grand Prix van Japan, Suzuka</v>
      </c>
      <c r="F99" s="45"/>
      <c r="G99" s="34"/>
      <c r="H99" s="35"/>
      <c r="I99" s="35"/>
      <c r="J99" s="44" t="s">
        <v>33</v>
      </c>
      <c r="K99" s="35"/>
      <c r="L99" s="35"/>
      <c r="M99" s="35"/>
      <c r="N99" s="35"/>
      <c r="O99" s="44" t="s">
        <v>34</v>
      </c>
      <c r="P99" s="45" t="s">
        <v>202</v>
      </c>
      <c r="Q99" s="46" t="s">
        <v>203</v>
      </c>
      <c r="R99" s="45"/>
      <c r="S99" s="78" t="s">
        <v>204</v>
      </c>
      <c r="T99" s="63"/>
      <c r="U99" s="78">
        <v>56</v>
      </c>
      <c r="V99" s="46"/>
      <c r="W99" s="35"/>
      <c r="X99" s="47"/>
      <c r="Y99" s="65"/>
      <c r="Z99" s="63"/>
      <c r="AA99" s="72"/>
    </row>
    <row r="100" spans="1:27" s="30" customFormat="1" hidden="1" x14ac:dyDescent="0.25">
      <c r="A100" s="31"/>
      <c r="B100" s="35" t="str">
        <f t="shared" si="11"/>
        <v>Charles Leclerc</v>
      </c>
      <c r="C100" s="35"/>
      <c r="D100" s="44"/>
      <c r="E100" s="44" t="str">
        <f t="shared" si="12"/>
        <v>05 - Grand Prix van China, Shanghai</v>
      </c>
      <c r="F100" s="45"/>
      <c r="G100" s="34"/>
      <c r="H100" s="35"/>
      <c r="I100" s="35"/>
      <c r="J100" s="44" t="s">
        <v>37</v>
      </c>
      <c r="K100" s="35"/>
      <c r="L100" s="35"/>
      <c r="M100" s="35"/>
      <c r="N100" s="35"/>
      <c r="O100" s="45" t="s">
        <v>38</v>
      </c>
      <c r="P100" s="45" t="s">
        <v>83</v>
      </c>
      <c r="Q100" s="46" t="s">
        <v>188</v>
      </c>
      <c r="R100" s="45"/>
      <c r="S100" s="78" t="s">
        <v>131</v>
      </c>
      <c r="T100" s="63"/>
      <c r="U100" s="78">
        <v>57</v>
      </c>
      <c r="V100" s="46"/>
      <c r="W100" s="35"/>
      <c r="X100" s="47"/>
      <c r="Y100" s="65"/>
      <c r="Z100" s="63"/>
      <c r="AA100" s="72"/>
    </row>
    <row r="101" spans="1:27" s="30" customFormat="1" hidden="1" x14ac:dyDescent="0.25">
      <c r="A101" s="31"/>
      <c r="B101" s="35" t="str">
        <f t="shared" si="11"/>
        <v>Carlos Sainz Jr.</v>
      </c>
      <c r="C101" s="35"/>
      <c r="D101" s="45"/>
      <c r="E101" s="44" t="str">
        <f t="shared" si="12"/>
        <v>06 - Grand Prix van Verenigde Staten, Miami</v>
      </c>
      <c r="F101" s="45"/>
      <c r="G101" s="34"/>
      <c r="H101" s="35"/>
      <c r="I101" s="35"/>
      <c r="J101" s="44" t="s">
        <v>41</v>
      </c>
      <c r="K101" s="35"/>
      <c r="L101" s="35"/>
      <c r="M101" s="35"/>
      <c r="N101" s="35"/>
      <c r="O101" s="45" t="s">
        <v>42</v>
      </c>
      <c r="P101" s="45" t="s">
        <v>69</v>
      </c>
      <c r="Q101" s="46" t="s">
        <v>187</v>
      </c>
      <c r="R101" s="45"/>
      <c r="S101" s="78" t="s">
        <v>128</v>
      </c>
      <c r="T101" s="63"/>
      <c r="U101" s="78">
        <v>63</v>
      </c>
      <c r="V101" s="46"/>
      <c r="W101" s="35"/>
      <c r="X101" s="47"/>
      <c r="Y101" s="65"/>
      <c r="Z101" s="63"/>
      <c r="AA101" s="72"/>
    </row>
    <row r="102" spans="1:27" s="30" customFormat="1" hidden="1" x14ac:dyDescent="0.25">
      <c r="A102" s="31"/>
      <c r="B102" s="35" t="str">
        <f t="shared" si="11"/>
        <v>Lando Norris</v>
      </c>
      <c r="C102" s="35"/>
      <c r="D102" s="45"/>
      <c r="E102" s="44" t="str">
        <f t="shared" si="12"/>
        <v>07 - Grand Prix van Italië, Imola</v>
      </c>
      <c r="F102" s="45"/>
      <c r="G102" s="34"/>
      <c r="H102" s="35"/>
      <c r="I102" s="35"/>
      <c r="J102" s="44" t="s">
        <v>45</v>
      </c>
      <c r="K102" s="35"/>
      <c r="L102" s="35"/>
      <c r="M102" s="45"/>
      <c r="N102" s="35"/>
      <c r="O102" s="44" t="s">
        <v>46</v>
      </c>
      <c r="P102" s="45" t="s">
        <v>39</v>
      </c>
      <c r="Q102" s="46" t="s">
        <v>40</v>
      </c>
      <c r="R102" s="45"/>
      <c r="S102" s="78" t="s">
        <v>122</v>
      </c>
      <c r="T102" s="63"/>
      <c r="U102" s="78">
        <v>78</v>
      </c>
      <c r="V102" s="46"/>
      <c r="W102" s="35"/>
      <c r="X102" s="47"/>
      <c r="Y102" s="65"/>
      <c r="Z102" s="63"/>
      <c r="AA102" s="72"/>
    </row>
    <row r="103" spans="1:27" s="30" customFormat="1" hidden="1" x14ac:dyDescent="0.25">
      <c r="A103" s="31"/>
      <c r="B103" s="35" t="str">
        <f t="shared" si="11"/>
        <v>Oscar Piastri</v>
      </c>
      <c r="C103" s="35">
        <v>1</v>
      </c>
      <c r="D103" s="35"/>
      <c r="E103" s="42" t="s">
        <v>19</v>
      </c>
      <c r="F103" s="34"/>
      <c r="G103" s="34"/>
      <c r="H103" s="35"/>
      <c r="I103" s="35"/>
      <c r="J103" s="44" t="s">
        <v>48</v>
      </c>
      <c r="K103" s="35"/>
      <c r="L103" s="35"/>
      <c r="M103" s="35"/>
      <c r="N103" s="35"/>
      <c r="O103" s="44" t="s">
        <v>49</v>
      </c>
      <c r="P103" s="45" t="s">
        <v>43</v>
      </c>
      <c r="Q103" s="46" t="s">
        <v>44</v>
      </c>
      <c r="R103" s="45"/>
      <c r="S103" s="78" t="s">
        <v>123</v>
      </c>
      <c r="T103" s="63"/>
      <c r="U103" s="78">
        <v>70</v>
      </c>
      <c r="V103" s="46"/>
      <c r="W103" s="35"/>
      <c r="X103" s="47"/>
      <c r="Y103" s="65"/>
      <c r="Z103" s="63"/>
      <c r="AA103" s="72"/>
    </row>
    <row r="104" spans="1:27" s="30" customFormat="1" hidden="1" x14ac:dyDescent="0.25">
      <c r="A104" s="31"/>
      <c r="B104" s="35" t="str">
        <f t="shared" si="11"/>
        <v>Lance Stroll</v>
      </c>
      <c r="C104" s="35"/>
      <c r="D104" s="35"/>
      <c r="E104" s="43" t="s">
        <v>52</v>
      </c>
      <c r="F104" s="34"/>
      <c r="G104" s="34"/>
      <c r="H104" s="35"/>
      <c r="I104" s="35"/>
      <c r="J104" s="44" t="s">
        <v>53</v>
      </c>
      <c r="K104" s="35"/>
      <c r="L104" s="35"/>
      <c r="M104" s="35"/>
      <c r="N104" s="35"/>
      <c r="O104" s="44" t="s">
        <v>54</v>
      </c>
      <c r="P104" s="45" t="s">
        <v>35</v>
      </c>
      <c r="Q104" s="46" t="s">
        <v>36</v>
      </c>
      <c r="R104" s="45"/>
      <c r="S104" s="78" t="s">
        <v>121</v>
      </c>
      <c r="T104" s="63"/>
      <c r="U104" s="78">
        <v>66</v>
      </c>
      <c r="V104" s="46"/>
      <c r="W104" s="35"/>
      <c r="X104" s="47"/>
      <c r="Y104" s="65"/>
      <c r="Z104" s="63"/>
      <c r="AA104" s="72"/>
    </row>
    <row r="105" spans="1:27" s="30" customFormat="1" hidden="1" x14ac:dyDescent="0.25">
      <c r="A105" s="31"/>
      <c r="B105" s="35" t="str">
        <f t="shared" si="11"/>
        <v>Fernando Alonso</v>
      </c>
      <c r="C105" s="35"/>
      <c r="D105" s="35"/>
      <c r="E105" s="44" t="str">
        <f t="shared" ref="E105:E111" si="13">CONCATENATE(O102,P102,Q102)</f>
        <v>08 - Grand Prix van Monaco, Monaco</v>
      </c>
      <c r="F105" s="34"/>
      <c r="G105" s="34"/>
      <c r="H105" s="35"/>
      <c r="I105" s="35"/>
      <c r="J105" s="44" t="s">
        <v>57</v>
      </c>
      <c r="K105" s="35"/>
      <c r="L105" s="35"/>
      <c r="M105" s="35"/>
      <c r="N105" s="35"/>
      <c r="O105" s="44" t="s">
        <v>58</v>
      </c>
      <c r="P105" s="45" t="s">
        <v>50</v>
      </c>
      <c r="Q105" s="46" t="s">
        <v>51</v>
      </c>
      <c r="R105" s="45"/>
      <c r="S105" s="78" t="s">
        <v>124</v>
      </c>
      <c r="T105" s="63"/>
      <c r="U105" s="78">
        <v>71</v>
      </c>
      <c r="V105" s="46"/>
      <c r="W105" s="35"/>
      <c r="X105" s="47"/>
      <c r="Y105" s="65"/>
      <c r="Z105" s="63"/>
      <c r="AA105" s="72"/>
    </row>
    <row r="106" spans="1:27" s="30" customFormat="1" hidden="1" x14ac:dyDescent="0.25">
      <c r="A106" s="31"/>
      <c r="B106" s="35" t="str">
        <f t="shared" si="11"/>
        <v>Esteban Ocon</v>
      </c>
      <c r="C106" s="35"/>
      <c r="D106" s="35"/>
      <c r="E106" s="44" t="str">
        <f t="shared" si="13"/>
        <v>09 - Grand Prix van Canada, Montreal</v>
      </c>
      <c r="F106" s="34"/>
      <c r="G106" s="34"/>
      <c r="H106" s="35"/>
      <c r="I106" s="35"/>
      <c r="J106" s="44" t="s">
        <v>61</v>
      </c>
      <c r="K106" s="35"/>
      <c r="L106" s="35"/>
      <c r="M106" s="35"/>
      <c r="N106" s="35"/>
      <c r="O106" s="45" t="s">
        <v>62</v>
      </c>
      <c r="P106" s="45" t="s">
        <v>55</v>
      </c>
      <c r="Q106" s="46" t="s">
        <v>56</v>
      </c>
      <c r="R106" s="45"/>
      <c r="S106" s="78" t="s">
        <v>125</v>
      </c>
      <c r="T106" s="63"/>
      <c r="U106" s="78">
        <v>52</v>
      </c>
      <c r="V106" s="46"/>
      <c r="W106" s="35"/>
      <c r="X106" s="47"/>
      <c r="Y106" s="65"/>
      <c r="Z106" s="63"/>
      <c r="AA106" s="72"/>
    </row>
    <row r="107" spans="1:27" s="30" customFormat="1" hidden="1" x14ac:dyDescent="0.25">
      <c r="A107" s="31"/>
      <c r="B107" s="35" t="str">
        <f t="shared" si="11"/>
        <v>Pierre Gasly</v>
      </c>
      <c r="C107" s="35"/>
      <c r="D107" s="35"/>
      <c r="E107" s="44" t="str">
        <f t="shared" si="13"/>
        <v>10 - Grand Prix van Spanje, Barcelona</v>
      </c>
      <c r="F107" s="34"/>
      <c r="G107" s="34"/>
      <c r="H107" s="35"/>
      <c r="I107" s="35"/>
      <c r="J107" s="44" t="s">
        <v>63</v>
      </c>
      <c r="K107" s="35"/>
      <c r="L107" s="35"/>
      <c r="M107" s="35"/>
      <c r="N107" s="35"/>
      <c r="O107" s="44" t="s">
        <v>64</v>
      </c>
      <c r="P107" s="45" t="s">
        <v>59</v>
      </c>
      <c r="Q107" s="46" t="s">
        <v>60</v>
      </c>
      <c r="R107" s="45"/>
      <c r="S107" s="78" t="s">
        <v>126</v>
      </c>
      <c r="T107" s="63"/>
      <c r="U107" s="78">
        <v>70</v>
      </c>
      <c r="V107" s="46"/>
      <c r="W107" s="35"/>
      <c r="X107" s="47"/>
      <c r="Y107" s="65"/>
      <c r="Z107" s="63"/>
      <c r="AA107" s="72"/>
    </row>
    <row r="108" spans="1:27" s="30" customFormat="1" hidden="1" x14ac:dyDescent="0.25">
      <c r="A108" s="31"/>
      <c r="B108" s="35" t="str">
        <f t="shared" si="11"/>
        <v>Alexander Albon</v>
      </c>
      <c r="C108" s="35"/>
      <c r="D108" s="35"/>
      <c r="E108" s="44" t="str">
        <f t="shared" si="13"/>
        <v>11 - Grand Prix van Oostenrijk, A1 Ring</v>
      </c>
      <c r="F108" s="34"/>
      <c r="G108" s="34"/>
      <c r="H108" s="35"/>
      <c r="I108" s="35"/>
      <c r="J108" s="44" t="s">
        <v>67</v>
      </c>
      <c r="K108" s="35"/>
      <c r="L108" s="35"/>
      <c r="M108" s="35"/>
      <c r="N108" s="35"/>
      <c r="O108" s="44" t="s">
        <v>68</v>
      </c>
      <c r="P108" s="45" t="s">
        <v>65</v>
      </c>
      <c r="Q108" s="46" t="s">
        <v>66</v>
      </c>
      <c r="R108" s="45"/>
      <c r="S108" s="78" t="s">
        <v>127</v>
      </c>
      <c r="T108" s="63"/>
      <c r="U108" s="78">
        <v>44</v>
      </c>
      <c r="V108" s="46"/>
      <c r="W108" s="35"/>
      <c r="X108" s="47"/>
      <c r="Y108" s="65"/>
      <c r="Z108" s="63"/>
      <c r="AA108" s="72"/>
    </row>
    <row r="109" spans="1:27" s="30" customFormat="1" hidden="1" x14ac:dyDescent="0.25">
      <c r="A109" s="31"/>
      <c r="B109" s="35" t="str">
        <f t="shared" si="11"/>
        <v>Logan Sargeant</v>
      </c>
      <c r="C109" s="35"/>
      <c r="D109" s="35"/>
      <c r="E109" s="44" t="str">
        <f t="shared" si="13"/>
        <v>12 - Grand Prix van Engeland, Silverstone</v>
      </c>
      <c r="F109" s="34"/>
      <c r="G109" s="34"/>
      <c r="H109" s="35"/>
      <c r="I109" s="35"/>
      <c r="J109" s="44" t="s">
        <v>71</v>
      </c>
      <c r="K109" s="35"/>
      <c r="L109" s="35"/>
      <c r="M109" s="35"/>
      <c r="N109" s="35"/>
      <c r="O109" s="44" t="s">
        <v>72</v>
      </c>
      <c r="P109" s="45" t="s">
        <v>167</v>
      </c>
      <c r="Q109" s="46" t="s">
        <v>170</v>
      </c>
      <c r="R109" s="45"/>
      <c r="S109" s="78" t="s">
        <v>171</v>
      </c>
      <c r="T109" s="63"/>
      <c r="U109" s="78">
        <v>72</v>
      </c>
      <c r="V109" s="46"/>
      <c r="W109" s="35"/>
      <c r="X109" s="47"/>
      <c r="Y109" s="65"/>
      <c r="Z109" s="63"/>
      <c r="AA109" s="72"/>
    </row>
    <row r="110" spans="1:27" s="30" customFormat="1" hidden="1" x14ac:dyDescent="0.25">
      <c r="A110" s="31"/>
      <c r="B110" s="35" t="str">
        <f t="shared" si="11"/>
        <v>Daniel Ricciardo</v>
      </c>
      <c r="C110" s="35"/>
      <c r="D110" s="35"/>
      <c r="E110" s="44" t="str">
        <f t="shared" si="13"/>
        <v>13 - Grand Prix van Hongarije, Boedapest</v>
      </c>
      <c r="F110" s="34"/>
      <c r="G110" s="34"/>
      <c r="H110" s="35"/>
      <c r="I110" s="35"/>
      <c r="J110" s="44" t="s">
        <v>75</v>
      </c>
      <c r="K110" s="35"/>
      <c r="L110" s="35"/>
      <c r="M110" s="35"/>
      <c r="N110" s="35"/>
      <c r="O110" s="44" t="s">
        <v>76</v>
      </c>
      <c r="P110" s="45" t="s">
        <v>69</v>
      </c>
      <c r="Q110" s="46" t="s">
        <v>70</v>
      </c>
      <c r="R110" s="45"/>
      <c r="S110" s="78" t="s">
        <v>128</v>
      </c>
      <c r="T110" s="63"/>
      <c r="U110" s="78">
        <v>53</v>
      </c>
      <c r="V110" s="46"/>
      <c r="W110" s="35"/>
      <c r="X110" s="47"/>
      <c r="Y110" s="65"/>
      <c r="Z110" s="63"/>
      <c r="AA110" s="72"/>
    </row>
    <row r="111" spans="1:27" s="30" customFormat="1" hidden="1" x14ac:dyDescent="0.25">
      <c r="A111" s="31"/>
      <c r="B111" s="35" t="str">
        <f t="shared" si="11"/>
        <v>Yuki Tsunoda</v>
      </c>
      <c r="C111" s="36"/>
      <c r="D111" s="36"/>
      <c r="E111" s="44" t="str">
        <f t="shared" si="13"/>
        <v>14 - Grand Prix van België, Francorchamps</v>
      </c>
      <c r="F111" s="34"/>
      <c r="G111" s="34"/>
      <c r="H111" s="35"/>
      <c r="I111" s="35"/>
      <c r="J111" s="44" t="s">
        <v>77</v>
      </c>
      <c r="K111" s="35"/>
      <c r="L111" s="35"/>
      <c r="M111" s="35"/>
      <c r="N111" s="35"/>
      <c r="O111" s="44" t="s">
        <v>78</v>
      </c>
      <c r="P111" s="45" t="s">
        <v>156</v>
      </c>
      <c r="Q111" s="46" t="s">
        <v>47</v>
      </c>
      <c r="R111" s="45"/>
      <c r="S111" s="78" t="s">
        <v>157</v>
      </c>
      <c r="T111" s="63"/>
      <c r="U111" s="78">
        <v>51</v>
      </c>
      <c r="V111" s="46"/>
      <c r="W111" s="35"/>
      <c r="X111" s="47"/>
      <c r="Y111" s="65"/>
      <c r="Z111" s="63"/>
      <c r="AA111" s="72"/>
    </row>
    <row r="112" spans="1:27" s="30" customFormat="1" hidden="1" x14ac:dyDescent="0.25">
      <c r="A112" s="31"/>
      <c r="B112" s="35" t="str">
        <f t="shared" si="11"/>
        <v>Valtteri Botas</v>
      </c>
      <c r="C112" s="35">
        <v>1</v>
      </c>
      <c r="D112" s="35"/>
      <c r="E112" s="42" t="s">
        <v>19</v>
      </c>
      <c r="F112" s="34"/>
      <c r="G112" s="34"/>
      <c r="H112" s="35"/>
      <c r="I112" s="35"/>
      <c r="J112" s="44" t="s">
        <v>81</v>
      </c>
      <c r="K112" s="35"/>
      <c r="L112" s="35"/>
      <c r="M112" s="35"/>
      <c r="N112" s="35"/>
      <c r="O112" s="44" t="s">
        <v>82</v>
      </c>
      <c r="P112" s="45" t="s">
        <v>73</v>
      </c>
      <c r="Q112" s="46" t="s">
        <v>74</v>
      </c>
      <c r="R112" s="45"/>
      <c r="S112" s="78" t="s">
        <v>129</v>
      </c>
      <c r="T112" s="63"/>
      <c r="U112" s="78">
        <v>61</v>
      </c>
      <c r="V112" s="46"/>
      <c r="W112" s="35"/>
      <c r="X112" s="47"/>
      <c r="Y112" s="65"/>
      <c r="Z112" s="63"/>
      <c r="AA112" s="72"/>
    </row>
    <row r="113" spans="1:27" s="30" customFormat="1" hidden="1" x14ac:dyDescent="0.25">
      <c r="A113" s="31"/>
      <c r="B113" s="35" t="str">
        <f t="shared" si="11"/>
        <v>Guanyu Zhou</v>
      </c>
      <c r="C113" s="35"/>
      <c r="D113" s="35"/>
      <c r="E113" s="43" t="s">
        <v>85</v>
      </c>
      <c r="F113" s="34"/>
      <c r="G113" s="34"/>
      <c r="H113" s="35"/>
      <c r="I113" s="35"/>
      <c r="J113" s="44" t="s">
        <v>86</v>
      </c>
      <c r="K113" s="35"/>
      <c r="L113" s="35"/>
      <c r="M113" s="35"/>
      <c r="N113" s="35"/>
      <c r="O113" s="44" t="s">
        <v>87</v>
      </c>
      <c r="P113" s="45" t="s">
        <v>83</v>
      </c>
      <c r="Q113" s="46" t="s">
        <v>84</v>
      </c>
      <c r="R113" s="45"/>
      <c r="S113" s="78" t="s">
        <v>131</v>
      </c>
      <c r="T113" s="63"/>
      <c r="U113" s="78">
        <v>56</v>
      </c>
      <c r="V113" s="46"/>
      <c r="W113" s="35"/>
      <c r="X113" s="47"/>
      <c r="Y113" s="65"/>
      <c r="Z113" s="63"/>
      <c r="AA113" s="72"/>
    </row>
    <row r="114" spans="1:27" s="30" customFormat="1" hidden="1" x14ac:dyDescent="0.25">
      <c r="A114" s="35"/>
      <c r="B114" s="35" t="str">
        <f t="shared" si="11"/>
        <v>Nico Hülkenberg</v>
      </c>
      <c r="C114" s="35"/>
      <c r="D114" s="35"/>
      <c r="E114" s="44" t="str">
        <f>CONCATENATE(O109,P109,Q109)</f>
        <v>15 - Grand Prix van Nederland, Zandvoort</v>
      </c>
      <c r="F114" s="34"/>
      <c r="G114" s="34"/>
      <c r="H114" s="35"/>
      <c r="I114" s="35"/>
      <c r="J114" s="45" t="s">
        <v>90</v>
      </c>
      <c r="K114" s="35"/>
      <c r="L114" s="35"/>
      <c r="M114" s="35"/>
      <c r="N114" s="35"/>
      <c r="O114" s="44" t="s">
        <v>91</v>
      </c>
      <c r="P114" s="45" t="s">
        <v>88</v>
      </c>
      <c r="Q114" s="46" t="s">
        <v>89</v>
      </c>
      <c r="R114" s="45"/>
      <c r="S114" s="78" t="s">
        <v>132</v>
      </c>
      <c r="T114" s="63"/>
      <c r="U114" s="78">
        <v>71</v>
      </c>
      <c r="V114" s="46"/>
      <c r="W114" s="35"/>
      <c r="X114" s="47"/>
      <c r="Y114" s="65"/>
      <c r="Z114" s="63"/>
      <c r="AA114" s="72"/>
    </row>
    <row r="115" spans="1:27" s="30" customFormat="1" hidden="1" x14ac:dyDescent="0.25">
      <c r="A115" s="35"/>
      <c r="B115" s="35" t="str">
        <f t="shared" si="11"/>
        <v>Kevin Magnussen</v>
      </c>
      <c r="C115" s="35"/>
      <c r="D115" s="35"/>
      <c r="E115" s="44" t="str">
        <f t="shared" ref="E115:E122" si="14">CONCATENATE(O110,P110,Q110)</f>
        <v>16 - Grand Prix van Italië, Monza</v>
      </c>
      <c r="F115" s="34"/>
      <c r="G115" s="34"/>
      <c r="H115" s="35"/>
      <c r="I115" s="35"/>
      <c r="J115" s="45" t="s">
        <v>94</v>
      </c>
      <c r="K115" s="35"/>
      <c r="L115" s="35"/>
      <c r="M115" s="35"/>
      <c r="N115" s="35"/>
      <c r="O115" s="44" t="s">
        <v>158</v>
      </c>
      <c r="P115" s="45" t="s">
        <v>92</v>
      </c>
      <c r="Q115" s="46" t="s">
        <v>93</v>
      </c>
      <c r="R115" s="45"/>
      <c r="S115" s="78" t="s">
        <v>133</v>
      </c>
      <c r="T115" s="63"/>
      <c r="U115" s="78">
        <v>71</v>
      </c>
      <c r="V115" s="46"/>
      <c r="W115" s="35"/>
      <c r="X115" s="47"/>
      <c r="Y115" s="65"/>
      <c r="Z115" s="63"/>
      <c r="AA115" s="72"/>
    </row>
    <row r="116" spans="1:27" s="30" customFormat="1" hidden="1" x14ac:dyDescent="0.25">
      <c r="A116" s="35"/>
      <c r="B116" s="35">
        <f t="shared" si="11"/>
        <v>0</v>
      </c>
      <c r="C116" s="35"/>
      <c r="D116" s="35"/>
      <c r="E116" s="44" t="str">
        <f t="shared" si="14"/>
        <v>17 - Grand Prix van Azerbeidzjan, Baku</v>
      </c>
      <c r="F116" s="34"/>
      <c r="G116" s="34"/>
      <c r="H116" s="35"/>
      <c r="I116" s="35"/>
      <c r="J116" s="45" t="s">
        <v>159</v>
      </c>
      <c r="K116" s="35"/>
      <c r="L116" s="35"/>
      <c r="M116" s="35"/>
      <c r="N116" s="35"/>
      <c r="O116" s="44" t="s">
        <v>169</v>
      </c>
      <c r="P116" s="45" t="s">
        <v>196</v>
      </c>
      <c r="Q116" s="46" t="s">
        <v>197</v>
      </c>
      <c r="R116" s="45"/>
      <c r="S116" s="78" t="s">
        <v>198</v>
      </c>
      <c r="T116" s="63"/>
      <c r="U116" s="78">
        <v>50</v>
      </c>
      <c r="V116" s="46"/>
      <c r="W116" s="35"/>
      <c r="X116" s="47"/>
      <c r="Y116" s="65"/>
      <c r="Z116" s="63"/>
      <c r="AA116" s="72"/>
    </row>
    <row r="117" spans="1:27" s="30" customFormat="1" hidden="1" x14ac:dyDescent="0.25">
      <c r="A117" s="35"/>
      <c r="B117" s="35">
        <f t="shared" si="11"/>
        <v>0</v>
      </c>
      <c r="C117" s="35"/>
      <c r="D117" s="35"/>
      <c r="E117" s="44" t="str">
        <f t="shared" si="14"/>
        <v>18 - Grand Prix van Singapore, Singapore</v>
      </c>
      <c r="F117" s="34"/>
      <c r="G117" s="34"/>
      <c r="H117" s="35"/>
      <c r="I117" s="35"/>
      <c r="J117" s="45" t="s">
        <v>168</v>
      </c>
      <c r="K117" s="35"/>
      <c r="L117" s="35"/>
      <c r="M117" s="35"/>
      <c r="N117" s="35"/>
      <c r="O117" s="44" t="s">
        <v>189</v>
      </c>
      <c r="P117" s="45" t="s">
        <v>193</v>
      </c>
      <c r="Q117" s="46" t="s">
        <v>199</v>
      </c>
      <c r="R117" s="45"/>
      <c r="S117" s="78" t="s">
        <v>194</v>
      </c>
      <c r="T117" s="63"/>
      <c r="U117" s="78">
        <v>57</v>
      </c>
      <c r="V117" s="46"/>
      <c r="W117" s="35"/>
      <c r="X117" s="47"/>
      <c r="AA117" s="72"/>
    </row>
    <row r="118" spans="1:27" s="30" customFormat="1" hidden="1" x14ac:dyDescent="0.25">
      <c r="A118" s="35"/>
      <c r="B118" s="35"/>
      <c r="C118" s="35"/>
      <c r="D118" s="35"/>
      <c r="E118" s="44" t="str">
        <f t="shared" si="14"/>
        <v>19 - Grand Prix van Verenigde Staten, Austin</v>
      </c>
      <c r="F118" s="34"/>
      <c r="G118" s="34"/>
      <c r="H118" s="35"/>
      <c r="I118" s="35"/>
      <c r="J118" s="35" t="s">
        <v>180</v>
      </c>
      <c r="K118" s="35"/>
      <c r="L118" s="35"/>
      <c r="M118" s="35"/>
      <c r="N118" s="35"/>
      <c r="O118" s="44" t="s">
        <v>195</v>
      </c>
      <c r="P118" s="45" t="s">
        <v>144</v>
      </c>
      <c r="Q118" s="46" t="s">
        <v>95</v>
      </c>
      <c r="R118" s="45"/>
      <c r="S118" s="78" t="s">
        <v>134</v>
      </c>
      <c r="T118" s="63"/>
      <c r="U118" s="79">
        <v>58</v>
      </c>
    </row>
    <row r="119" spans="1:27" s="30" customFormat="1" hidden="1" x14ac:dyDescent="0.25">
      <c r="A119" s="35"/>
      <c r="B119" s="35"/>
      <c r="C119" s="36"/>
      <c r="D119" s="36"/>
      <c r="E119" s="44" t="str">
        <f t="shared" si="14"/>
        <v>20 - Grand Prix van Mexico, Mexico City</v>
      </c>
      <c r="F119" s="34"/>
      <c r="G119" s="34"/>
      <c r="H119" s="49"/>
      <c r="I119" s="35"/>
      <c r="J119" s="35" t="s">
        <v>200</v>
      </c>
      <c r="K119" s="35"/>
      <c r="L119" s="35"/>
      <c r="M119" s="35"/>
      <c r="N119" s="35"/>
      <c r="O119" s="45"/>
      <c r="P119" s="45"/>
      <c r="Q119" s="45"/>
      <c r="R119" s="45"/>
      <c r="S119" s="63"/>
      <c r="T119" s="63"/>
      <c r="U119" s="63"/>
    </row>
    <row r="120" spans="1:27" s="30" customFormat="1" hidden="1" x14ac:dyDescent="0.25">
      <c r="A120" s="35"/>
      <c r="B120" s="35"/>
      <c r="C120" s="36"/>
      <c r="D120" s="36"/>
      <c r="E120" s="44" t="str">
        <f t="shared" si="14"/>
        <v>21 - Grand Prix vanBrazilië, Sao Paulo</v>
      </c>
      <c r="F120" s="34"/>
      <c r="G120" s="34"/>
      <c r="H120" s="50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27" s="30" customFormat="1" hidden="1" x14ac:dyDescent="0.25">
      <c r="E121" s="44" t="str">
        <f t="shared" si="14"/>
        <v>22 - Grand Prix vanLas Vegas, Las Vegas</v>
      </c>
    </row>
    <row r="122" spans="1:27" s="30" customFormat="1" hidden="1" x14ac:dyDescent="0.25">
      <c r="E122" s="44" t="str">
        <f t="shared" si="14"/>
        <v>23 - Grand Prix vanQatar, Qatar</v>
      </c>
      <c r="P122" s="45"/>
      <c r="Q122" s="46"/>
      <c r="R122" s="35"/>
      <c r="S122" s="47"/>
    </row>
    <row r="123" spans="1:27" s="30" customFormat="1" hidden="1" x14ac:dyDescent="0.25">
      <c r="E123" s="44" t="str">
        <f t="shared" ref="E123" si="15">CONCATENATE(O118,P118,Q118)</f>
        <v>24 - Grand Prix vanAbu Dhabi, Abu Dhabi</v>
      </c>
      <c r="P123" s="45"/>
      <c r="Q123" s="46"/>
      <c r="R123" s="35"/>
      <c r="S123" s="47"/>
    </row>
    <row r="124" spans="1:27" s="30" customFormat="1" hidden="1" x14ac:dyDescent="0.25">
      <c r="P124" s="45"/>
      <c r="Q124" s="46"/>
      <c r="R124" s="35"/>
      <c r="S124" s="47"/>
    </row>
    <row r="125" spans="1:27" hidden="1" x14ac:dyDescent="0.25">
      <c r="P125" s="45"/>
      <c r="Q125" s="46"/>
      <c r="R125" s="35"/>
      <c r="S125" s="47"/>
    </row>
    <row r="126" spans="1:27" x14ac:dyDescent="0.25">
      <c r="P126" s="45"/>
      <c r="Q126" s="46"/>
      <c r="R126" s="35"/>
      <c r="S126" s="47"/>
    </row>
    <row r="127" spans="1:27" x14ac:dyDescent="0.25">
      <c r="P127" s="45"/>
      <c r="Q127" s="46"/>
      <c r="R127" s="35"/>
      <c r="S127" s="47"/>
    </row>
    <row r="128" spans="1:27" x14ac:dyDescent="0.25">
      <c r="P128" s="45"/>
      <c r="Q128" s="46"/>
      <c r="R128" s="35"/>
      <c r="S128" s="47"/>
    </row>
    <row r="129" spans="1:19" x14ac:dyDescent="0.25">
      <c r="P129" s="45"/>
      <c r="Q129" s="46"/>
      <c r="R129" s="35"/>
      <c r="S129" s="47"/>
    </row>
    <row r="130" spans="1:19" x14ac:dyDescent="0.25">
      <c r="P130" s="45"/>
      <c r="Q130" s="46"/>
      <c r="R130" s="35"/>
      <c r="S130" s="47"/>
    </row>
    <row r="131" spans="1:19" x14ac:dyDescent="0.25">
      <c r="P131" s="45"/>
      <c r="Q131" s="46"/>
      <c r="R131" s="35"/>
      <c r="S131" s="47"/>
    </row>
    <row r="132" spans="1:19" x14ac:dyDescent="0.25">
      <c r="P132" s="45"/>
      <c r="Q132" s="46"/>
      <c r="R132" s="35"/>
      <c r="S132" s="47"/>
    </row>
    <row r="133" spans="1:19" x14ac:dyDescent="0.25">
      <c r="P133" s="45"/>
      <c r="Q133" s="46"/>
      <c r="R133" s="35"/>
      <c r="S133" s="47"/>
    </row>
    <row r="134" spans="1:19" x14ac:dyDescent="0.25">
      <c r="P134" s="45"/>
      <c r="Q134" s="46"/>
      <c r="R134" s="35"/>
      <c r="S134" s="47"/>
    </row>
    <row r="135" spans="1:19" x14ac:dyDescent="0.25">
      <c r="P135" s="45"/>
      <c r="Q135" s="46"/>
      <c r="R135" s="35"/>
      <c r="S135" s="47"/>
    </row>
    <row r="136" spans="1:19" x14ac:dyDescent="0.25">
      <c r="P136" s="45"/>
      <c r="Q136" s="46"/>
      <c r="R136" s="35"/>
      <c r="S136" s="47"/>
    </row>
    <row r="137" spans="1:19" x14ac:dyDescent="0.25">
      <c r="A137" s="31"/>
      <c r="B137" s="35"/>
      <c r="C137" s="36"/>
      <c r="P137" s="45"/>
      <c r="Q137" s="46"/>
      <c r="R137" s="35"/>
      <c r="S137" s="47"/>
    </row>
    <row r="138" spans="1:19" x14ac:dyDescent="0.25">
      <c r="A138" s="31"/>
      <c r="B138" s="35"/>
      <c r="C138" s="36"/>
      <c r="P138" s="45"/>
      <c r="Q138" s="46"/>
      <c r="R138" s="35"/>
      <c r="S138" s="47"/>
    </row>
    <row r="139" spans="1:19" x14ac:dyDescent="0.25">
      <c r="A139" s="31"/>
      <c r="B139" s="35"/>
      <c r="C139" s="36"/>
      <c r="P139" s="45"/>
      <c r="Q139" s="46"/>
      <c r="R139" s="35"/>
      <c r="S139" s="47"/>
    </row>
    <row r="140" spans="1:19" x14ac:dyDescent="0.25">
      <c r="A140" s="31"/>
      <c r="B140" s="35"/>
      <c r="C140" s="36"/>
      <c r="P140" s="45"/>
      <c r="Q140" s="46"/>
      <c r="R140" s="35"/>
      <c r="S140" s="47"/>
    </row>
    <row r="141" spans="1:19" x14ac:dyDescent="0.25">
      <c r="A141" s="31"/>
      <c r="B141" s="35"/>
      <c r="C141" s="36"/>
    </row>
    <row r="142" spans="1:19" x14ac:dyDescent="0.25">
      <c r="A142" s="31"/>
      <c r="B142" s="35"/>
      <c r="C142" s="36"/>
    </row>
    <row r="143" spans="1:19" x14ac:dyDescent="0.25">
      <c r="A143" s="31"/>
      <c r="B143" s="35"/>
      <c r="C143" s="36"/>
    </row>
    <row r="144" spans="1:19" x14ac:dyDescent="0.25">
      <c r="A144" s="31"/>
      <c r="B144" s="35"/>
      <c r="C144" s="36"/>
    </row>
    <row r="145" spans="1:5" x14ac:dyDescent="0.25">
      <c r="A145" s="31"/>
      <c r="B145" s="35"/>
      <c r="C145" s="36"/>
    </row>
    <row r="146" spans="1:5" x14ac:dyDescent="0.25">
      <c r="A146" s="31"/>
      <c r="B146" s="35"/>
      <c r="C146" s="36"/>
      <c r="D146" s="36"/>
      <c r="E146" s="52"/>
    </row>
    <row r="147" spans="1:5" x14ac:dyDescent="0.25">
      <c r="A147" s="31"/>
      <c r="B147" s="35"/>
      <c r="C147" s="36"/>
      <c r="D147" s="36"/>
      <c r="E147" s="51"/>
    </row>
    <row r="148" spans="1:5" x14ac:dyDescent="0.25">
      <c r="A148" s="31"/>
      <c r="C148" s="36"/>
      <c r="D148" s="36"/>
      <c r="E148" s="51"/>
    </row>
    <row r="149" spans="1:5" x14ac:dyDescent="0.25">
      <c r="A149" s="31"/>
      <c r="C149" s="36"/>
      <c r="D149" s="36"/>
      <c r="E149" s="51"/>
    </row>
    <row r="150" spans="1:5" x14ac:dyDescent="0.25">
      <c r="A150" s="31"/>
      <c r="C150" s="36"/>
      <c r="D150" s="36"/>
      <c r="E150" s="51"/>
    </row>
    <row r="151" spans="1:5" x14ac:dyDescent="0.25">
      <c r="A151" s="31"/>
      <c r="C151" s="36"/>
      <c r="D151" s="36"/>
      <c r="E151" s="51"/>
    </row>
    <row r="152" spans="1:5" x14ac:dyDescent="0.25">
      <c r="A152" s="31"/>
      <c r="B152" s="35"/>
      <c r="C152" s="36"/>
      <c r="D152" s="36"/>
      <c r="E152" s="51"/>
    </row>
    <row r="153" spans="1:5" x14ac:dyDescent="0.25">
      <c r="A153" s="31"/>
      <c r="B153" s="35"/>
      <c r="C153" s="36"/>
      <c r="D153" s="36"/>
      <c r="E153" s="51"/>
    </row>
    <row r="154" spans="1:5" x14ac:dyDescent="0.25">
      <c r="A154" s="31"/>
      <c r="B154" s="35"/>
      <c r="C154" s="36"/>
      <c r="D154" s="36"/>
      <c r="E154" s="51"/>
    </row>
    <row r="155" spans="1:5" x14ac:dyDescent="0.25">
      <c r="A155" s="31"/>
      <c r="B155" s="35"/>
      <c r="C155" s="36"/>
      <c r="D155" s="36"/>
      <c r="E155" s="51"/>
    </row>
    <row r="156" spans="1:5" x14ac:dyDescent="0.25">
      <c r="A156" s="31"/>
      <c r="B156" s="35"/>
      <c r="C156" s="36"/>
      <c r="D156" s="36"/>
      <c r="E156" s="51"/>
    </row>
    <row r="157" spans="1:5" x14ac:dyDescent="0.25">
      <c r="A157" s="31"/>
      <c r="B157" s="35"/>
      <c r="C157" s="36"/>
      <c r="D157" s="36"/>
      <c r="E157" s="51"/>
    </row>
    <row r="158" spans="1:5" x14ac:dyDescent="0.25">
      <c r="A158" s="31"/>
      <c r="B158" s="35"/>
      <c r="C158" s="36"/>
      <c r="D158" s="36"/>
      <c r="E158" s="51"/>
    </row>
    <row r="159" spans="1:5" x14ac:dyDescent="0.25">
      <c r="A159" s="31"/>
      <c r="B159" s="35"/>
      <c r="C159" s="36"/>
      <c r="D159" s="36"/>
      <c r="E159" s="51"/>
    </row>
    <row r="160" spans="1:5" x14ac:dyDescent="0.25">
      <c r="A160" s="31"/>
      <c r="B160" s="35"/>
      <c r="C160" s="36"/>
      <c r="D160" s="36"/>
      <c r="E160" s="51"/>
    </row>
    <row r="161" spans="1:5" x14ac:dyDescent="0.25">
      <c r="A161" s="31"/>
      <c r="B161" s="35"/>
      <c r="C161" s="36"/>
      <c r="D161" s="36"/>
      <c r="E161" s="51"/>
    </row>
    <row r="162" spans="1:5" x14ac:dyDescent="0.25">
      <c r="A162" s="31"/>
      <c r="B162" s="35"/>
      <c r="C162" s="36"/>
      <c r="D162" s="36"/>
      <c r="E162" s="51"/>
    </row>
    <row r="163" spans="1:5" x14ac:dyDescent="0.25">
      <c r="A163" s="31"/>
      <c r="B163" s="35"/>
      <c r="C163" s="36"/>
      <c r="D163" s="36"/>
      <c r="E163" s="51"/>
    </row>
    <row r="164" spans="1:5" x14ac:dyDescent="0.25">
      <c r="A164" s="31"/>
      <c r="B164" s="35"/>
      <c r="C164" s="36"/>
      <c r="D164" s="36"/>
      <c r="E164" s="51"/>
    </row>
    <row r="165" spans="1:5" x14ac:dyDescent="0.25">
      <c r="A165" s="31"/>
      <c r="B165" s="35"/>
      <c r="C165" s="36"/>
      <c r="D165" s="36"/>
      <c r="E165" s="51"/>
    </row>
  </sheetData>
  <sheetProtection algorithmName="SHA-512" hashValue="xlOwYKfBsSt7j2QiIF7SNAYme7AoEIE6ifsidjVkQaLEPRFsFVIG7Kl0lAmevpWyYYY+81Q+nhmtZBy4tOwOJQ==" saltValue="437t4yNn/xWZ7ie0V/95Bw==" spinCount="100000" sheet="1" objects="1" scenarios="1"/>
  <mergeCells count="27">
    <mergeCell ref="K7:O7"/>
    <mergeCell ref="A8:O8"/>
    <mergeCell ref="A3:O3"/>
    <mergeCell ref="K4:O4"/>
    <mergeCell ref="K5:O5"/>
    <mergeCell ref="K6:O6"/>
    <mergeCell ref="A1:O2"/>
    <mergeCell ref="B5:E5"/>
    <mergeCell ref="B4:E4"/>
    <mergeCell ref="B52:C52"/>
    <mergeCell ref="D52:J52"/>
    <mergeCell ref="D50:J50"/>
    <mergeCell ref="D48:J48"/>
    <mergeCell ref="D47:J47"/>
    <mergeCell ref="B46:C46"/>
    <mergeCell ref="B47:C47"/>
    <mergeCell ref="B48:C48"/>
    <mergeCell ref="B50:C50"/>
    <mergeCell ref="D46:J46"/>
    <mergeCell ref="F7:G7"/>
    <mergeCell ref="H7:J7"/>
    <mergeCell ref="C42:K43"/>
    <mergeCell ref="B54:K54"/>
    <mergeCell ref="B55:K55"/>
    <mergeCell ref="B56:K56"/>
    <mergeCell ref="B57:K57"/>
    <mergeCell ref="B58:K58"/>
  </mergeCells>
  <conditionalFormatting sqref="J4">
    <cfRule type="colorScale" priority="4">
      <colorScale>
        <cfvo type="num" val="0"/>
        <cfvo type="num" val="2"/>
        <cfvo type="num" val="3"/>
        <color rgb="FFFF7128"/>
        <color rgb="FF92D050"/>
        <color rgb="FFFF0000"/>
      </colorScale>
    </cfRule>
  </conditionalFormatting>
  <conditionalFormatting sqref="J5">
    <cfRule type="colorScale" priority="1">
      <colorScale>
        <cfvo type="num" val="0"/>
        <cfvo type="num" val="1"/>
        <cfvo type="num" val="2"/>
        <color rgb="FFFF7128"/>
        <color rgb="FF92D050"/>
        <color rgb="FFFF0000"/>
      </colorScale>
    </cfRule>
  </conditionalFormatting>
  <conditionalFormatting sqref="J6">
    <cfRule type="colorScale" priority="2">
      <colorScale>
        <cfvo type="num" val="0"/>
        <cfvo type="num" val="1"/>
        <cfvo type="num" val="2"/>
        <color rgb="FFFF7128"/>
        <color rgb="FF92D050"/>
        <color rgb="FFFF0000"/>
      </colorScale>
    </cfRule>
  </conditionalFormatting>
  <conditionalFormatting sqref="K4:O4">
    <cfRule type="cellIs" priority="5" operator="equal">
      <formula>"Je hebt je coureurs samengesteld"</formula>
    </cfRule>
    <cfRule type="cellIs" dxfId="0" priority="6" operator="equal">
      <formula>"J4=1"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85725</xdr:colOff>
                    <xdr:row>45</xdr:row>
                    <xdr:rowOff>28575</xdr:rowOff>
                  </from>
                  <to>
                    <xdr:col>2</xdr:col>
                    <xdr:colOff>323850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85725</xdr:colOff>
                    <xdr:row>46</xdr:row>
                    <xdr:rowOff>28575</xdr:rowOff>
                  </from>
                  <to>
                    <xdr:col>2</xdr:col>
                    <xdr:colOff>323850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323850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</xdr:col>
                    <xdr:colOff>85725</xdr:colOff>
                    <xdr:row>49</xdr:row>
                    <xdr:rowOff>19050</xdr:rowOff>
                  </from>
                  <to>
                    <xdr:col>2</xdr:col>
                    <xdr:colOff>323850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323850</xdr:colOff>
                    <xdr:row>51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workbookViewId="0">
      <selection activeCell="F5" sqref="F5"/>
    </sheetView>
  </sheetViews>
  <sheetFormatPr defaultColWidth="8.85546875" defaultRowHeight="15" x14ac:dyDescent="0.25"/>
  <cols>
    <col min="1" max="1" width="5.7109375" style="13" customWidth="1"/>
    <col min="2" max="2" width="9.28515625" style="11" customWidth="1"/>
    <col min="3" max="3" width="27" style="11" bestFit="1" customWidth="1"/>
    <col min="4" max="4" width="12.28515625" style="11" bestFit="1" customWidth="1"/>
    <col min="5" max="5" width="5.7109375" style="13" customWidth="1"/>
    <col min="6" max="6" width="25.7109375" style="11" customWidth="1"/>
    <col min="7" max="7" width="12.7109375" style="11" customWidth="1"/>
    <col min="8" max="8" width="5.7109375" style="11" customWidth="1"/>
    <col min="9" max="16384" width="8.85546875" style="11"/>
  </cols>
  <sheetData>
    <row r="1" spans="1:8" ht="14.45" customHeight="1" x14ac:dyDescent="0.25">
      <c r="A1" s="82" t="str">
        <f>'Formule1 Manager'!A1:O2</f>
        <v>www.haemerke.nl presents "Formule 1 Manager 2024"</v>
      </c>
      <c r="B1" s="82"/>
      <c r="C1" s="82"/>
      <c r="D1" s="82"/>
      <c r="E1" s="82"/>
      <c r="F1" s="82"/>
      <c r="G1" s="82"/>
      <c r="H1" s="82"/>
    </row>
    <row r="2" spans="1:8" ht="14.45" customHeight="1" x14ac:dyDescent="0.25">
      <c r="A2" s="82"/>
      <c r="B2" s="82"/>
      <c r="C2" s="82"/>
      <c r="D2" s="82"/>
      <c r="E2" s="82"/>
      <c r="F2" s="82"/>
      <c r="G2" s="82"/>
      <c r="H2" s="82"/>
    </row>
    <row r="4" spans="1:8" x14ac:dyDescent="0.25">
      <c r="B4" s="98" t="str">
        <f>'Formule1 Manager'!B4:E4</f>
        <v>Type hier je Teamnaam</v>
      </c>
      <c r="C4" s="98"/>
      <c r="D4" s="98"/>
      <c r="F4" s="12" t="s">
        <v>101</v>
      </c>
    </row>
    <row r="5" spans="1:8" x14ac:dyDescent="0.25">
      <c r="B5" s="98" t="str">
        <f>'Formule1 Manager'!B5:E5</f>
        <v>Type hier je naam</v>
      </c>
      <c r="C5" s="98"/>
      <c r="D5" s="98"/>
      <c r="F5" s="17">
        <f>'Formule1 Manager'!F7:G7</f>
        <v>80000000</v>
      </c>
    </row>
    <row r="7" spans="1:8" x14ac:dyDescent="0.25">
      <c r="A7" s="11"/>
      <c r="B7" s="13"/>
      <c r="C7" s="16" t="str">
        <f>'Formule1 Manager'!B10</f>
        <v>Coureurs</v>
      </c>
      <c r="E7" s="11"/>
    </row>
    <row r="8" spans="1:8" x14ac:dyDescent="0.25">
      <c r="A8" s="11"/>
      <c r="B8" s="13">
        <f>'Formule1 Manager'!A11</f>
        <v>1</v>
      </c>
      <c r="C8" s="11" t="str">
        <f>'Formule1 Manager'!B11</f>
        <v>Max Verstappen</v>
      </c>
      <c r="D8" s="14">
        <f>'Formule1 Manager'!G11</f>
        <v>0</v>
      </c>
      <c r="E8" s="11"/>
    </row>
    <row r="9" spans="1:8" x14ac:dyDescent="0.25">
      <c r="A9" s="11"/>
      <c r="B9" s="13">
        <f>'Formule1 Manager'!A12</f>
        <v>11</v>
      </c>
      <c r="C9" s="11" t="str">
        <f>'Formule1 Manager'!B12</f>
        <v>Sergio Perez</v>
      </c>
      <c r="D9" s="14">
        <f>'Formule1 Manager'!G12</f>
        <v>0</v>
      </c>
      <c r="E9" s="11"/>
    </row>
    <row r="10" spans="1:8" x14ac:dyDescent="0.25">
      <c r="A10" s="11"/>
      <c r="B10" s="13">
        <f>'Formule1 Manager'!A13</f>
        <v>44</v>
      </c>
      <c r="C10" s="11" t="str">
        <f>'Formule1 Manager'!B13</f>
        <v>Lewis Hamilton</v>
      </c>
      <c r="D10" s="14">
        <f>'Formule1 Manager'!G13</f>
        <v>0</v>
      </c>
      <c r="E10" s="11"/>
    </row>
    <row r="11" spans="1:8" x14ac:dyDescent="0.25">
      <c r="A11" s="11"/>
      <c r="B11" s="13">
        <f>'Formule1 Manager'!A14</f>
        <v>63</v>
      </c>
      <c r="C11" s="11" t="str">
        <f>'Formule1 Manager'!B14</f>
        <v>George Russell</v>
      </c>
      <c r="D11" s="14">
        <f>'Formule1 Manager'!G14</f>
        <v>0</v>
      </c>
      <c r="E11" s="11"/>
    </row>
    <row r="12" spans="1:8" x14ac:dyDescent="0.25">
      <c r="A12" s="11"/>
      <c r="B12" s="13">
        <f>'Formule1 Manager'!A15</f>
        <v>16</v>
      </c>
      <c r="C12" s="11" t="str">
        <f>'Formule1 Manager'!B15</f>
        <v>Charles Leclerc</v>
      </c>
      <c r="D12" s="14">
        <f>'Formule1 Manager'!G15</f>
        <v>0</v>
      </c>
      <c r="E12" s="11"/>
    </row>
    <row r="13" spans="1:8" x14ac:dyDescent="0.25">
      <c r="A13" s="11"/>
      <c r="B13" s="13">
        <f>'Formule1 Manager'!A16</f>
        <v>55</v>
      </c>
      <c r="C13" s="11" t="str">
        <f>'Formule1 Manager'!B16</f>
        <v>Carlos Sainz Jr.</v>
      </c>
      <c r="D13" s="14">
        <f>'Formule1 Manager'!G16</f>
        <v>0</v>
      </c>
      <c r="E13" s="11"/>
    </row>
    <row r="14" spans="1:8" x14ac:dyDescent="0.25">
      <c r="A14" s="11"/>
      <c r="B14" s="13">
        <f>'Formule1 Manager'!A17</f>
        <v>4</v>
      </c>
      <c r="C14" s="11" t="str">
        <f>'Formule1 Manager'!B17</f>
        <v>Lando Norris</v>
      </c>
      <c r="D14" s="14">
        <f>'Formule1 Manager'!G17</f>
        <v>0</v>
      </c>
      <c r="E14" s="11"/>
    </row>
    <row r="15" spans="1:8" x14ac:dyDescent="0.25">
      <c r="A15" s="11"/>
      <c r="B15" s="13">
        <f>'Formule1 Manager'!A18</f>
        <v>81</v>
      </c>
      <c r="C15" s="11" t="str">
        <f>'Formule1 Manager'!B18</f>
        <v>Oscar Piastri</v>
      </c>
      <c r="D15" s="14">
        <f>'Formule1 Manager'!G18</f>
        <v>0</v>
      </c>
      <c r="E15" s="11"/>
    </row>
    <row r="16" spans="1:8" x14ac:dyDescent="0.25">
      <c r="A16" s="11"/>
      <c r="B16" s="13">
        <f>'Formule1 Manager'!A19</f>
        <v>18</v>
      </c>
      <c r="C16" s="11" t="str">
        <f>'Formule1 Manager'!B19</f>
        <v>Lance Stroll</v>
      </c>
      <c r="D16" s="14">
        <f>'Formule1 Manager'!G19</f>
        <v>0</v>
      </c>
      <c r="E16" s="11"/>
    </row>
    <row r="17" spans="1:7" x14ac:dyDescent="0.25">
      <c r="A17" s="11"/>
      <c r="B17" s="13">
        <f>'Formule1 Manager'!A20</f>
        <v>14</v>
      </c>
      <c r="C17" s="11" t="str">
        <f>'Formule1 Manager'!B20</f>
        <v>Fernando Alonso</v>
      </c>
      <c r="D17" s="14">
        <f>'Formule1 Manager'!G20</f>
        <v>0</v>
      </c>
      <c r="E17" s="11"/>
    </row>
    <row r="18" spans="1:7" x14ac:dyDescent="0.25">
      <c r="A18" s="11"/>
      <c r="B18" s="13">
        <f>'Formule1 Manager'!A21</f>
        <v>31</v>
      </c>
      <c r="C18" s="11" t="str">
        <f>'Formule1 Manager'!B21</f>
        <v>Esteban Ocon</v>
      </c>
      <c r="D18" s="14">
        <f>'Formule1 Manager'!G21</f>
        <v>0</v>
      </c>
      <c r="E18" s="67">
        <f>'Formule1 Manager'!I21</f>
        <v>0</v>
      </c>
      <c r="F18" s="68">
        <f>'Formule1 Manager'!J21</f>
        <v>0</v>
      </c>
      <c r="G18" s="69">
        <f>'Formule1 Manager'!O21</f>
        <v>0</v>
      </c>
    </row>
    <row r="19" spans="1:7" x14ac:dyDescent="0.25">
      <c r="A19" s="11"/>
      <c r="B19" s="13">
        <f>'Formule1 Manager'!A22</f>
        <v>10</v>
      </c>
      <c r="C19" s="11" t="str">
        <f>'Formule1 Manager'!B22</f>
        <v>Pierre Gasly</v>
      </c>
      <c r="D19" s="14">
        <f>'Formule1 Manager'!G22</f>
        <v>0</v>
      </c>
      <c r="G19" s="14"/>
    </row>
    <row r="20" spans="1:7" x14ac:dyDescent="0.25">
      <c r="A20" s="11"/>
      <c r="B20" s="13">
        <f>'Formule1 Manager'!A23</f>
        <v>23</v>
      </c>
      <c r="C20" s="11" t="str">
        <f>'Formule1 Manager'!B23</f>
        <v>Alexander Albon</v>
      </c>
      <c r="D20" s="14">
        <f>'Formule1 Manager'!G23</f>
        <v>0</v>
      </c>
      <c r="G20" s="14"/>
    </row>
    <row r="21" spans="1:7" x14ac:dyDescent="0.25">
      <c r="A21" s="11"/>
      <c r="B21" s="13">
        <f>'Formule1 Manager'!A24</f>
        <v>2</v>
      </c>
      <c r="C21" s="11" t="str">
        <f>'Formule1 Manager'!B24</f>
        <v>Logan Sargeant</v>
      </c>
      <c r="D21" s="14">
        <f>'Formule1 Manager'!G24</f>
        <v>0</v>
      </c>
      <c r="G21" s="14"/>
    </row>
    <row r="22" spans="1:7" x14ac:dyDescent="0.25">
      <c r="A22" s="11"/>
      <c r="B22" s="13">
        <f>'Formule1 Manager'!A25</f>
        <v>3</v>
      </c>
      <c r="C22" s="11" t="str">
        <f>'Formule1 Manager'!B25</f>
        <v>Daniel Ricciardo</v>
      </c>
      <c r="D22" s="14">
        <f>'Formule1 Manager'!G25</f>
        <v>0</v>
      </c>
      <c r="G22" s="14"/>
    </row>
    <row r="23" spans="1:7" x14ac:dyDescent="0.25">
      <c r="A23" s="11"/>
      <c r="B23" s="13">
        <f>'Formule1 Manager'!A26</f>
        <v>22</v>
      </c>
      <c r="C23" s="11" t="str">
        <f>'Formule1 Manager'!B26</f>
        <v>Yuki Tsunoda</v>
      </c>
      <c r="D23" s="14">
        <f>'Formule1 Manager'!G26</f>
        <v>0</v>
      </c>
      <c r="E23" s="11"/>
    </row>
    <row r="24" spans="1:7" x14ac:dyDescent="0.25">
      <c r="A24" s="11"/>
      <c r="B24" s="13">
        <f>'Formule1 Manager'!A27</f>
        <v>77</v>
      </c>
      <c r="C24" s="11" t="str">
        <f>'Formule1 Manager'!B27</f>
        <v>Valtteri Botas</v>
      </c>
      <c r="D24" s="14">
        <f>'Formule1 Manager'!G27</f>
        <v>0</v>
      </c>
      <c r="E24" s="11"/>
    </row>
    <row r="25" spans="1:7" x14ac:dyDescent="0.25">
      <c r="A25" s="11"/>
      <c r="B25" s="13">
        <f>'Formule1 Manager'!A28</f>
        <v>24</v>
      </c>
      <c r="C25" s="11" t="str">
        <f>'Formule1 Manager'!B28</f>
        <v>Guanyu Zhou</v>
      </c>
      <c r="D25" s="14">
        <f>'Formule1 Manager'!G28</f>
        <v>0</v>
      </c>
      <c r="E25" s="11"/>
    </row>
    <row r="26" spans="1:7" x14ac:dyDescent="0.25">
      <c r="A26" s="11"/>
      <c r="B26" s="13">
        <f>'Formule1 Manager'!A29</f>
        <v>27</v>
      </c>
      <c r="C26" s="11" t="str">
        <f>'Formule1 Manager'!B29</f>
        <v>Nico Hülkenberg</v>
      </c>
      <c r="D26" s="14">
        <f>'Formule1 Manager'!G29</f>
        <v>0</v>
      </c>
      <c r="E26" s="11"/>
    </row>
    <row r="27" spans="1:7" x14ac:dyDescent="0.25">
      <c r="A27" s="11"/>
      <c r="B27" s="13">
        <f>'Formule1 Manager'!A30</f>
        <v>20</v>
      </c>
      <c r="C27" s="11" t="str">
        <f>'Formule1 Manager'!B30</f>
        <v>Kevin Magnussen</v>
      </c>
      <c r="D27" s="14">
        <f>'Formule1 Manager'!G30</f>
        <v>0</v>
      </c>
      <c r="E27" s="11"/>
    </row>
    <row r="28" spans="1:7" x14ac:dyDescent="0.25">
      <c r="A28" s="11"/>
      <c r="B28" s="67">
        <f>'Formule1 Manager'!A31</f>
        <v>0</v>
      </c>
      <c r="C28" s="70">
        <f>'Formule1 Manager'!B31</f>
        <v>0</v>
      </c>
      <c r="D28" s="69">
        <f>'Formule1 Manager'!G31</f>
        <v>0</v>
      </c>
      <c r="E28" s="11"/>
    </row>
    <row r="29" spans="1:7" x14ac:dyDescent="0.25">
      <c r="A29" s="11"/>
      <c r="B29" s="13"/>
      <c r="C29" s="15" t="str">
        <f>'Formule1 Manager'!J10</f>
        <v>Chassis</v>
      </c>
      <c r="E29" s="11"/>
    </row>
    <row r="30" spans="1:7" x14ac:dyDescent="0.25">
      <c r="A30" s="11"/>
      <c r="B30" s="13" t="str">
        <f>'Formule1 Manager'!I11</f>
        <v>1/11</v>
      </c>
      <c r="C30" s="10" t="str">
        <f>'Formule1 Manager'!J11</f>
        <v>RED BULL _ Chassis</v>
      </c>
      <c r="D30" s="14">
        <f>'Formule1 Manager'!O11</f>
        <v>0</v>
      </c>
      <c r="E30" s="11"/>
    </row>
    <row r="31" spans="1:7" x14ac:dyDescent="0.25">
      <c r="A31" s="11"/>
      <c r="B31" s="13" t="str">
        <f>'Formule1 Manager'!I12</f>
        <v>44/63</v>
      </c>
      <c r="C31" s="10" t="str">
        <f>'Formule1 Manager'!J12</f>
        <v>MERCEDES _ Chassis</v>
      </c>
      <c r="D31" s="14">
        <f>'Formule1 Manager'!O12</f>
        <v>0</v>
      </c>
      <c r="E31" s="11"/>
    </row>
    <row r="32" spans="1:7" x14ac:dyDescent="0.25">
      <c r="A32" s="11"/>
      <c r="B32" s="13" t="str">
        <f>'Formule1 Manager'!I13</f>
        <v>16/55</v>
      </c>
      <c r="C32" s="10" t="str">
        <f>'Formule1 Manager'!J13</f>
        <v>FERRARI _ Chassis</v>
      </c>
      <c r="D32" s="14">
        <f>'Formule1 Manager'!O13</f>
        <v>0</v>
      </c>
      <c r="E32" s="11"/>
    </row>
    <row r="33" spans="1:9" x14ac:dyDescent="0.25">
      <c r="A33" s="11"/>
      <c r="B33" s="13" t="str">
        <f>'Formule1 Manager'!I14</f>
        <v>4/81</v>
      </c>
      <c r="C33" s="10" t="str">
        <f>'Formule1 Manager'!J14</f>
        <v>MCLAREN _ Chassis</v>
      </c>
      <c r="D33" s="14">
        <f>'Formule1 Manager'!O14</f>
        <v>0</v>
      </c>
      <c r="E33" s="11"/>
    </row>
    <row r="34" spans="1:9" x14ac:dyDescent="0.25">
      <c r="A34" s="11"/>
      <c r="B34" s="13" t="str">
        <f>'Formule1 Manager'!I15</f>
        <v>18/14</v>
      </c>
      <c r="C34" s="10" t="str">
        <f>'Formule1 Manager'!J15</f>
        <v>ASTON _ Chassis</v>
      </c>
      <c r="D34" s="14">
        <f>'Formule1 Manager'!O15</f>
        <v>0</v>
      </c>
      <c r="E34" s="67">
        <f>'Formule1 Manager'!I37</f>
        <v>0</v>
      </c>
      <c r="F34" s="68">
        <f>'Formule1 Manager'!J37</f>
        <v>0</v>
      </c>
      <c r="G34" s="69">
        <f>'Formule1 Manager'!O37</f>
        <v>0</v>
      </c>
      <c r="H34" s="70"/>
      <c r="I34" s="70"/>
    </row>
    <row r="35" spans="1:9" x14ac:dyDescent="0.25">
      <c r="B35" s="13" t="str">
        <f>'Formule1 Manager'!I16</f>
        <v>31/10</v>
      </c>
      <c r="C35" s="10" t="str">
        <f>'Formule1 Manager'!J16</f>
        <v>ALPINE _ Chassis</v>
      </c>
      <c r="D35" s="14">
        <f>'Formule1 Manager'!O16</f>
        <v>0</v>
      </c>
    </row>
    <row r="36" spans="1:9" x14ac:dyDescent="0.25">
      <c r="A36" s="11"/>
      <c r="B36" s="13" t="str">
        <f>'Formule1 Manager'!I17</f>
        <v>23/2</v>
      </c>
      <c r="C36" s="10" t="str">
        <f>'Formule1 Manager'!J17</f>
        <v>WILLIAMS _ Chassis</v>
      </c>
      <c r="D36" s="14">
        <f>'Formule1 Manager'!O17</f>
        <v>0</v>
      </c>
    </row>
    <row r="37" spans="1:9" x14ac:dyDescent="0.25">
      <c r="A37" s="11"/>
      <c r="B37" s="13" t="str">
        <f>'Formule1 Manager'!I18</f>
        <v>3/22</v>
      </c>
      <c r="C37" s="10" t="str">
        <f>'Formule1 Manager'!J18</f>
        <v>VISA CASH APP RB_ Chassis</v>
      </c>
      <c r="D37" s="14">
        <f>'Formule1 Manager'!O18</f>
        <v>0</v>
      </c>
      <c r="E37" s="62"/>
    </row>
    <row r="38" spans="1:9" x14ac:dyDescent="0.25">
      <c r="A38" s="11"/>
      <c r="B38" s="13" t="str">
        <f>'Formule1 Manager'!I19</f>
        <v>77/24</v>
      </c>
      <c r="C38" s="10" t="str">
        <f>'Formule1 Manager'!J19</f>
        <v>STAKE F1 TEAM_ Chassis</v>
      </c>
      <c r="D38" s="14">
        <f>'Formule1 Manager'!O19</f>
        <v>0</v>
      </c>
      <c r="E38" s="62"/>
    </row>
    <row r="39" spans="1:9" x14ac:dyDescent="0.25">
      <c r="A39" s="11"/>
      <c r="B39" s="13" t="str">
        <f>'Formule1 Manager'!I20</f>
        <v>27/20</v>
      </c>
      <c r="C39" s="10" t="str">
        <f>'Formule1 Manager'!J20</f>
        <v>HAAS _ Chassis</v>
      </c>
      <c r="D39" s="14">
        <f>'Formule1 Manager'!O20</f>
        <v>0</v>
      </c>
      <c r="E39" s="62"/>
    </row>
    <row r="40" spans="1:9" x14ac:dyDescent="0.25">
      <c r="B40" s="13"/>
    </row>
    <row r="41" spans="1:9" x14ac:dyDescent="0.25">
      <c r="A41" s="11"/>
      <c r="B41" s="13"/>
      <c r="C41" s="15" t="str">
        <f>'Formule1 Manager'!J26</f>
        <v>Motor</v>
      </c>
      <c r="D41" s="14"/>
    </row>
    <row r="42" spans="1:9" x14ac:dyDescent="0.25">
      <c r="A42" s="11"/>
      <c r="B42" s="13" t="str">
        <f>'Formule1 Manager'!I27</f>
        <v>1/11</v>
      </c>
      <c r="C42" s="10" t="str">
        <f>'Formule1 Manager'!J27</f>
        <v>RED BULL _ Motor</v>
      </c>
      <c r="D42" s="14">
        <f>'Formule1 Manager'!O27</f>
        <v>0</v>
      </c>
      <c r="E42" s="62"/>
    </row>
    <row r="43" spans="1:9" x14ac:dyDescent="0.25">
      <c r="B43" s="13" t="str">
        <f>'Formule1 Manager'!I28</f>
        <v>44/63</v>
      </c>
      <c r="C43" s="10" t="str">
        <f>'Formule1 Manager'!J28</f>
        <v>MERCEDES _ Motor</v>
      </c>
      <c r="D43" s="14">
        <f>'Formule1 Manager'!O28</f>
        <v>0</v>
      </c>
    </row>
    <row r="44" spans="1:9" x14ac:dyDescent="0.25">
      <c r="A44" s="11"/>
      <c r="B44" s="13" t="str">
        <f>'Formule1 Manager'!I29</f>
        <v>16/55</v>
      </c>
      <c r="C44" s="10" t="str">
        <f>'Formule1 Manager'!J29</f>
        <v>FERRARI _ Motor</v>
      </c>
      <c r="D44" s="14">
        <f>'Formule1 Manager'!O29</f>
        <v>0</v>
      </c>
    </row>
    <row r="45" spans="1:9" x14ac:dyDescent="0.25">
      <c r="A45" s="11"/>
      <c r="B45" s="13" t="str">
        <f>'Formule1 Manager'!I30</f>
        <v>4/81</v>
      </c>
      <c r="C45" s="10" t="str">
        <f>'Formule1 Manager'!J30</f>
        <v>MCLAREN _ Motor</v>
      </c>
      <c r="D45" s="14">
        <f>'Formule1 Manager'!O30</f>
        <v>0</v>
      </c>
      <c r="E45" s="62"/>
    </row>
    <row r="46" spans="1:9" x14ac:dyDescent="0.25">
      <c r="A46" s="11"/>
      <c r="B46" s="13" t="str">
        <f>'Formule1 Manager'!I31</f>
        <v>18/14</v>
      </c>
      <c r="C46" s="10" t="str">
        <f>'Formule1 Manager'!J31</f>
        <v>ASTON _ Motor</v>
      </c>
      <c r="D46" s="14">
        <f>'Formule1 Manager'!O31</f>
        <v>0</v>
      </c>
    </row>
    <row r="47" spans="1:9" x14ac:dyDescent="0.25">
      <c r="A47" s="11"/>
      <c r="B47" s="13" t="str">
        <f>'Formule1 Manager'!I32</f>
        <v>31/10</v>
      </c>
      <c r="C47" s="10" t="str">
        <f>'Formule1 Manager'!J32</f>
        <v>ALPINE _ Motor</v>
      </c>
      <c r="D47" s="14">
        <f>'Formule1 Manager'!O32</f>
        <v>0</v>
      </c>
    </row>
    <row r="48" spans="1:9" x14ac:dyDescent="0.25">
      <c r="A48" s="11"/>
      <c r="B48" s="13" t="str">
        <f>'Formule1 Manager'!I33</f>
        <v>23/2</v>
      </c>
      <c r="C48" s="10" t="str">
        <f>'Formule1 Manager'!J33</f>
        <v>WILLIAMS _ Motor</v>
      </c>
      <c r="D48" s="14">
        <f>'Formule1 Manager'!O33</f>
        <v>0</v>
      </c>
    </row>
    <row r="49" spans="2:4" x14ac:dyDescent="0.25">
      <c r="B49" s="13" t="str">
        <f>'Formule1 Manager'!I34</f>
        <v>3/77</v>
      </c>
      <c r="C49" s="10" t="str">
        <f>'Formule1 Manager'!J34</f>
        <v>VISA CASH APP RB_ Motor</v>
      </c>
      <c r="D49" s="14">
        <f>'Formule1 Manager'!O34</f>
        <v>0</v>
      </c>
    </row>
    <row r="50" spans="2:4" x14ac:dyDescent="0.25">
      <c r="B50" s="13" t="str">
        <f>'Formule1 Manager'!I35</f>
        <v>77/24</v>
      </c>
      <c r="C50" s="10" t="str">
        <f>'Formule1 Manager'!J35</f>
        <v>STAKE F1 TEAM_ Motor</v>
      </c>
      <c r="D50" s="14">
        <f>'Formule1 Manager'!O35</f>
        <v>0</v>
      </c>
    </row>
    <row r="51" spans="2:4" x14ac:dyDescent="0.25">
      <c r="B51" s="13" t="str">
        <f>'Formule1 Manager'!I36</f>
        <v>27/20</v>
      </c>
      <c r="C51" s="10" t="str">
        <f>'Formule1 Manager'!J36</f>
        <v>HAAS _ Motor</v>
      </c>
      <c r="D51" s="14">
        <f>'Formule1 Manager'!O36</f>
        <v>0</v>
      </c>
    </row>
    <row r="52" spans="2:4" x14ac:dyDescent="0.25">
      <c r="D52" s="62"/>
    </row>
    <row r="53" spans="2:4" x14ac:dyDescent="0.25">
      <c r="B53" s="18" t="s">
        <v>102</v>
      </c>
    </row>
    <row r="54" spans="2:4" x14ac:dyDescent="0.25">
      <c r="B54" s="62" t="str">
        <f>IF('Formule1 Manager'!C94=2,'Formule1 Manager'!E96,IF('Formule1 Manager'!C94=3,'Formule1 Manager'!E97,IF('Formule1 Manager'!C94=4,'Formule1 Manager'!E98,IF('Formule1 Manager'!C94=5,'Formule1 Manager'!E99,IF('Formule1 Manager'!C94=6,'Formule1 Manager'!E100,IF('Formule1 Manager'!C94=7,'Formule1 Manager'!E101,IF('Formule1 Manager'!C94=8,'Formule1 Manager'!E102,"Joker 1")))))))</f>
        <v>Joker 1</v>
      </c>
      <c r="C54" s="62"/>
    </row>
    <row r="55" spans="2:4" x14ac:dyDescent="0.25">
      <c r="B55" s="62" t="str">
        <f>IF('Formule1 Manager'!C103=2,'Formule1 Manager'!E105,IF('Formule1 Manager'!C103=3,'Formule1 Manager'!E106,IF('Formule1 Manager'!C103=4,'Formule1 Manager'!E107,IF('Formule1 Manager'!C103=5,'Formule1 Manager'!E108,IF('Formule1 Manager'!C103=6,'Formule1 Manager'!E109,IF('Formule1 Manager'!C103=7,'Formule1 Manager'!E110,IF('Formule1 Manager'!C103=8,'Formule1 Manager'!E111,"Joker 2")))))))</f>
        <v>Joker 2</v>
      </c>
      <c r="C55" s="62"/>
    </row>
    <row r="56" spans="2:4" x14ac:dyDescent="0.25">
      <c r="B56" s="62" t="str">
        <f>IF('Formule1 Manager'!C112=2,'Formule1 Manager'!E114,IF('Formule1 Manager'!C112=3,'Formule1 Manager'!E115,IF('Formule1 Manager'!C112=4,'Formule1 Manager'!E116,IF('Formule1 Manager'!C112=5,'Formule1 Manager'!E117,IF('Formule1 Manager'!C112=6,'Formule1 Manager'!E118,IF('Formule1 Manager'!C112=7,'Formule1 Manager'!E119,IF('Formule1 Manager'!C112=8,'Formule1 Manager'!E120,"Joker 3")))))))</f>
        <v>Joker 3</v>
      </c>
      <c r="C56" s="62"/>
    </row>
    <row r="58" spans="2:4" x14ac:dyDescent="0.25">
      <c r="B58" s="18" t="s">
        <v>103</v>
      </c>
    </row>
    <row r="59" spans="2:4" x14ac:dyDescent="0.25">
      <c r="B59" s="62" t="str">
        <f>IF('Formule1 Manager'!A94=2,'Formule1 Manager'!B96,IF('Formule1 Manager'!A94=3,'Formule1 Manager'!B97,IF('Formule1 Manager'!A94=4,'Formule1 Manager'!B98,IF('Formule1 Manager'!A94=5,'Formule1 Manager'!B99,IF('Formule1 Manager'!A94=6,'Formule1 Manager'!B100,IF('Formule1 Manager'!A94=7,'Formule1 Manager'!B101,IF('Formule1 Manager'!A94=8,'Formule1 Manager'!B102,IF('Formule1 Manager'!A94=9,'Formule1 Manager'!B103,IF('Formule1 Manager'!A94=10,'Formule1 Manager'!B104,IF('Formule1 Manager'!A94=11,'Formule1 Manager'!B105,IF('Formule1 Manager'!A94=12,'Formule1 Manager'!B106,IF('Formule1 Manager'!A94=13,'Formule1 Manager'!B107,IF('Formule1 Manager'!A94=14,'Formule1 Manager'!B108,IF('Formule1 Manager'!A94=15,'Formule1 Manager'!B109,IF('Formule1 Manager'!A94=16,'Formule1 Manager'!B110,IF('Formule1 Manager'!A94=17,'Formule1 Manager'!B111,IF('Formule1 Manager'!A94=18,'Formule1 Manager'!B112,IF('Formule1 Manager'!A94=19,'Formule1 Manager'!B113,IF('Formule1 Manager'!A94=20,'Formule1 Manager'!B114,IF('Formule1 Manager'!A94=21,'Formule1 Manager'!B115,IF('Formule1 Manager'!A94=22,'Formule1 Manager'!B116,IF('Formule1 Manager'!A94=23,'Formule1 Manager'!B117,IF('Formule1 Manager'!A94=24,'Formule1 Manager'!B118,IF('Formule1 Manager'!A94=25,'Formule1 Manager'!B119,"Wie wordt er wereldkampioen"))))))))))))))))))))))))</f>
        <v>Wie wordt er wereldkampioen</v>
      </c>
      <c r="C59" s="62"/>
    </row>
    <row r="61" spans="2:4" x14ac:dyDescent="0.25">
      <c r="B61" s="18" t="s">
        <v>104</v>
      </c>
    </row>
    <row r="62" spans="2:4" x14ac:dyDescent="0.25">
      <c r="B62" s="62" t="str">
        <f>IF('Formule1 Manager'!I94=2,'Formule1 Manager'!J96,IF('Formule1 Manager'!I94=3,'Formule1 Manager'!J97,IF('Formule1 Manager'!I94=4,'Formule1 Manager'!J98,IF('Formule1 Manager'!I94=5,'Formule1 Manager'!J99,IF('Formule1 Manager'!I94=6,'Formule1 Manager'!J100,IF('Formule1 Manager'!I94=7,'Formule1 Manager'!J101,IF('Formule1 Manager'!I94=8,'Formule1 Manager'!J102,IF('Formule1 Manager'!I94=9,'Formule1 Manager'!J103,IF('Formule1 Manager'!I94=10,'Formule1 Manager'!J104,IF('Formule1 Manager'!I94=11,'Formule1 Manager'!J105,IF('Formule1 Manager'!I94=12,'Formule1 Manager'!J106,IF('Formule1 Manager'!I94=13,'Formule1 Manager'!J107,IF('Formule1 Manager'!I94=14,'Formule1 Manager'!J108,IF('Formule1 Manager'!I94=15,'Formule1 Manager'!J109,IF('Formule1 Manager'!I94=16,'Formule1 Manager'!J110,IF('Formule1 Manager'!I94=17,'Formule1 Manager'!J111,IF('Formule1 Manager'!I94=18,'Formule1 Manager'!J112,IF('Formule1 Manager'!I94=19,'Formule1 Manager'!J113,IF('Formule1 Manager'!I94=20,'Formule1 Manager'!J114,IF('Formule1 Manager'!I94=21,'Formule1 Manager'!J115,IF('Formule1 Manager'!I94=22,'Formule1 Manager'!J116,IF('Formule1 Manager'!I94=23,'Formule1 Manager'!J117,IF('Formule1 Manager'!I94=24,'Formule1 Manager'!J118,IF('Formule1 Manager'!I94=25,'Formule1 Manager'!J119,"Hoeveel Grand Prix wedstrijden zal de wereldkampioen winnen?"))))))))))))))))))))))))</f>
        <v>Hoeveel Grand Prix wedstrijden zal de wereldkampioen winnen?</v>
      </c>
      <c r="C62" s="62"/>
    </row>
  </sheetData>
  <mergeCells count="3">
    <mergeCell ref="A1:H2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P3"/>
  <sheetViews>
    <sheetView workbookViewId="0">
      <selection activeCell="F5" sqref="F5"/>
    </sheetView>
  </sheetViews>
  <sheetFormatPr defaultRowHeight="15" x14ac:dyDescent="0.25"/>
  <cols>
    <col min="2" max="2" width="2.7109375" customWidth="1"/>
    <col min="3" max="17" width="2.7109375" style="12" customWidth="1"/>
    <col min="18" max="146" width="2.7109375" customWidth="1"/>
  </cols>
  <sheetData>
    <row r="1" spans="1:146" ht="24" customHeight="1" x14ac:dyDescent="0.25">
      <c r="B1" s="99" t="s">
        <v>2</v>
      </c>
      <c r="C1" s="19">
        <f>'Formule1 Manager'!$A$62</f>
        <v>1</v>
      </c>
      <c r="D1" s="19">
        <f>'Formule1 Manager'!$A$63</f>
        <v>11</v>
      </c>
      <c r="E1" s="19">
        <f>'Formule1 Manager'!$A$64</f>
        <v>44</v>
      </c>
      <c r="F1" s="19">
        <f>'Formule1 Manager'!$A$65</f>
        <v>63</v>
      </c>
      <c r="G1" s="19">
        <f>'Formule1 Manager'!$A$66</f>
        <v>16</v>
      </c>
      <c r="H1" s="19">
        <f>'Formule1 Manager'!$A$67</f>
        <v>55</v>
      </c>
      <c r="I1" s="19">
        <f>'Formule1 Manager'!$A$68</f>
        <v>4</v>
      </c>
      <c r="J1" s="19">
        <f>'Formule1 Manager'!$A$69</f>
        <v>81</v>
      </c>
      <c r="K1" s="19">
        <f>'Formule1 Manager'!$A$70</f>
        <v>18</v>
      </c>
      <c r="L1" s="19">
        <f>'Formule1 Manager'!$A$71</f>
        <v>14</v>
      </c>
      <c r="M1" s="19">
        <f>'Formule1 Manager'!$A$72</f>
        <v>31</v>
      </c>
      <c r="N1" s="19">
        <f>'Formule1 Manager'!$A$73</f>
        <v>10</v>
      </c>
      <c r="O1" s="19">
        <f>'Formule1 Manager'!$A$74</f>
        <v>23</v>
      </c>
      <c r="P1" s="19">
        <f>'Formule1 Manager'!$A$75</f>
        <v>2</v>
      </c>
      <c r="Q1" s="19">
        <f>'Formule1 Manager'!$A$76</f>
        <v>3</v>
      </c>
      <c r="R1" s="19">
        <f>'Formule1 Manager'!$A$77</f>
        <v>22</v>
      </c>
      <c r="S1" s="19">
        <f>'Formule1 Manager'!$A$78</f>
        <v>77</v>
      </c>
      <c r="T1" s="19">
        <f>'Formule1 Manager'!$A$79</f>
        <v>24</v>
      </c>
      <c r="U1" s="19">
        <f>'Formule1 Manager'!$A$80</f>
        <v>27</v>
      </c>
      <c r="V1" s="19">
        <f>'Formule1 Manager'!$A$81</f>
        <v>20</v>
      </c>
      <c r="W1" s="19" t="str">
        <f>'Formule1 Manager'!$A$82</f>
        <v>..</v>
      </c>
      <c r="X1" s="19" t="str">
        <f>'Formule1 Manager'!$A$83</f>
        <v>..</v>
      </c>
      <c r="Y1" s="19" t="str">
        <f>'Formule1 Manager'!$A$84</f>
        <v>..</v>
      </c>
      <c r="Z1" s="19" t="str">
        <f>'Formule1 Manager'!$A$85</f>
        <v>..</v>
      </c>
      <c r="AA1" s="19" t="str">
        <f>'Formule1 Manager'!$A$86</f>
        <v>..</v>
      </c>
      <c r="AB1" s="19" t="str">
        <f>'Formule1 Manager'!$A$87</f>
        <v>..</v>
      </c>
      <c r="AC1" s="19" t="str">
        <f>'Formule1 Manager'!$A$88</f>
        <v>..</v>
      </c>
      <c r="AD1" s="19" t="str">
        <f>'Formule1 Manager'!$A$89</f>
        <v>..</v>
      </c>
      <c r="AE1" s="99" t="s">
        <v>3</v>
      </c>
      <c r="AF1" s="19" t="str">
        <f>'Formule1 Manager'!I62</f>
        <v>1/11</v>
      </c>
      <c r="AG1" s="19" t="str">
        <f>'Formule1 Manager'!I63</f>
        <v>44/63</v>
      </c>
      <c r="AH1" s="19" t="str">
        <f>'Formule1 Manager'!I64</f>
        <v>16/55</v>
      </c>
      <c r="AI1" s="19" t="str">
        <f>'Formule1 Manager'!I65</f>
        <v>4/81</v>
      </c>
      <c r="AJ1" s="19" t="str">
        <f>'Formule1 Manager'!I66</f>
        <v>18/14</v>
      </c>
      <c r="AK1" s="19" t="str">
        <f>'Formule1 Manager'!I67</f>
        <v>31/10</v>
      </c>
      <c r="AL1" s="19" t="str">
        <f>'Formule1 Manager'!I68</f>
        <v>23/2</v>
      </c>
      <c r="AM1" s="19" t="str">
        <f>'Formule1 Manager'!I69</f>
        <v>3/22</v>
      </c>
      <c r="AN1" s="19" t="str">
        <f>'Formule1 Manager'!I70</f>
        <v>77/24</v>
      </c>
      <c r="AO1" s="19" t="str">
        <f>'Formule1 Manager'!I71</f>
        <v>27/20</v>
      </c>
      <c r="AP1" s="19" t="str">
        <f>'Formule1 Manager'!I72</f>
        <v>../..</v>
      </c>
      <c r="AQ1" s="21" t="str">
        <f>'Formule1 Manager'!I73</f>
        <v>../..</v>
      </c>
      <c r="AR1" s="21" t="str">
        <f>'Formule1 Manager'!I74</f>
        <v>../..</v>
      </c>
      <c r="AS1" s="21" t="str">
        <f>'Formule1 Manager'!I75</f>
        <v>../..</v>
      </c>
      <c r="AT1" s="99" t="s">
        <v>4</v>
      </c>
      <c r="AU1" s="19" t="str">
        <f>AF1</f>
        <v>1/11</v>
      </c>
      <c r="AV1" s="19" t="str">
        <f t="shared" ref="AV1:BF2" si="0">AG1</f>
        <v>44/63</v>
      </c>
      <c r="AW1" s="19" t="str">
        <f t="shared" si="0"/>
        <v>16/55</v>
      </c>
      <c r="AX1" s="19" t="str">
        <f t="shared" si="0"/>
        <v>4/81</v>
      </c>
      <c r="AY1" s="19" t="str">
        <f t="shared" si="0"/>
        <v>18/14</v>
      </c>
      <c r="AZ1" s="19" t="str">
        <f t="shared" si="0"/>
        <v>31/10</v>
      </c>
      <c r="BA1" s="19" t="str">
        <f t="shared" si="0"/>
        <v>23/2</v>
      </c>
      <c r="BB1" s="19" t="str">
        <f t="shared" si="0"/>
        <v>3/22</v>
      </c>
      <c r="BC1" s="19" t="str">
        <f t="shared" si="0"/>
        <v>77/24</v>
      </c>
      <c r="BD1" s="19" t="str">
        <f t="shared" si="0"/>
        <v>27/20</v>
      </c>
      <c r="BE1" s="19" t="str">
        <f t="shared" si="0"/>
        <v>../..</v>
      </c>
      <c r="BF1" s="19" t="str">
        <f t="shared" si="0"/>
        <v>../..</v>
      </c>
      <c r="BG1" s="19" t="str">
        <f>AR1</f>
        <v>../..</v>
      </c>
      <c r="BH1" s="19" t="str">
        <f t="shared" ref="BH1:BH2" si="1">AS1</f>
        <v>../..</v>
      </c>
      <c r="BI1" s="99" t="s">
        <v>102</v>
      </c>
      <c r="BJ1" s="19">
        <v>1</v>
      </c>
      <c r="BK1" s="19">
        <v>2</v>
      </c>
      <c r="BL1" s="19">
        <v>3</v>
      </c>
      <c r="BM1" s="19">
        <v>4</v>
      </c>
      <c r="BN1" s="19">
        <v>5</v>
      </c>
      <c r="BO1" s="19">
        <v>6</v>
      </c>
      <c r="BP1" s="19">
        <v>7</v>
      </c>
      <c r="BQ1" s="19">
        <v>8</v>
      </c>
      <c r="BR1" s="19">
        <v>9</v>
      </c>
      <c r="BS1" s="19">
        <v>10</v>
      </c>
      <c r="BT1" s="19">
        <v>11</v>
      </c>
      <c r="BU1" s="19">
        <v>12</v>
      </c>
      <c r="BV1" s="19">
        <v>13</v>
      </c>
      <c r="BW1" s="19">
        <v>14</v>
      </c>
      <c r="BX1" s="19">
        <v>15</v>
      </c>
      <c r="BY1" s="19">
        <v>16</v>
      </c>
      <c r="BZ1" s="19">
        <v>17</v>
      </c>
      <c r="CA1" s="19">
        <v>18</v>
      </c>
      <c r="CB1" s="19">
        <v>19</v>
      </c>
      <c r="CC1" s="19">
        <v>20</v>
      </c>
      <c r="CD1" s="19">
        <v>21</v>
      </c>
      <c r="CE1" s="19">
        <v>22</v>
      </c>
      <c r="CF1" s="19">
        <v>23</v>
      </c>
      <c r="CG1" s="19">
        <v>24</v>
      </c>
      <c r="CH1" s="99" t="s">
        <v>102</v>
      </c>
      <c r="CI1" s="19"/>
      <c r="CJ1" s="19"/>
      <c r="CK1" s="99" t="s">
        <v>136</v>
      </c>
      <c r="CL1" s="19">
        <f>'Formule1 Manager'!$A$62</f>
        <v>1</v>
      </c>
      <c r="CM1" s="19">
        <f>'Formule1 Manager'!$A$63</f>
        <v>11</v>
      </c>
      <c r="CN1" s="19">
        <f>'Formule1 Manager'!$A$64</f>
        <v>44</v>
      </c>
      <c r="CO1" s="19">
        <f>'Formule1 Manager'!$A$65</f>
        <v>63</v>
      </c>
      <c r="CP1" s="19">
        <f>'Formule1 Manager'!$A$66</f>
        <v>16</v>
      </c>
      <c r="CQ1" s="19">
        <f>'Formule1 Manager'!$A$67</f>
        <v>55</v>
      </c>
      <c r="CR1" s="19">
        <f>'Formule1 Manager'!$A$68</f>
        <v>4</v>
      </c>
      <c r="CS1" s="19">
        <f>'Formule1 Manager'!$A$69</f>
        <v>81</v>
      </c>
      <c r="CT1" s="19">
        <f>'Formule1 Manager'!$A$70</f>
        <v>18</v>
      </c>
      <c r="CU1" s="19">
        <f>'Formule1 Manager'!$A$71</f>
        <v>14</v>
      </c>
      <c r="CV1" s="19">
        <f>'Formule1 Manager'!$A$72</f>
        <v>31</v>
      </c>
      <c r="CW1" s="19">
        <f>'Formule1 Manager'!$A$73</f>
        <v>10</v>
      </c>
      <c r="CX1" s="19">
        <f>'Formule1 Manager'!$A$74</f>
        <v>23</v>
      </c>
      <c r="CY1" s="19">
        <f>'Formule1 Manager'!$A$75</f>
        <v>2</v>
      </c>
      <c r="CZ1" s="19">
        <f>'Formule1 Manager'!$A$76</f>
        <v>3</v>
      </c>
      <c r="DA1" s="19">
        <f>'Formule1 Manager'!$A$77</f>
        <v>22</v>
      </c>
      <c r="DB1" s="19">
        <f>'Formule1 Manager'!$A$78</f>
        <v>77</v>
      </c>
      <c r="DC1" s="19">
        <f>'Formule1 Manager'!$A$79</f>
        <v>24</v>
      </c>
      <c r="DD1" s="19">
        <f>'Formule1 Manager'!$A$80</f>
        <v>27</v>
      </c>
      <c r="DE1" s="19">
        <f>'Formule1 Manager'!$A$81</f>
        <v>20</v>
      </c>
      <c r="DF1" s="19" t="str">
        <f>'Formule1 Manager'!$A$82</f>
        <v>..</v>
      </c>
      <c r="DG1" s="19" t="str">
        <f>'Formule1 Manager'!$A$83</f>
        <v>..</v>
      </c>
      <c r="DH1" s="19" t="str">
        <f>'Formule1 Manager'!$A$84</f>
        <v>..</v>
      </c>
      <c r="DI1" s="19" t="str">
        <f>'Formule1 Manager'!$A$85</f>
        <v>..</v>
      </c>
      <c r="DJ1" s="19" t="str">
        <f>'Formule1 Manager'!$A$86</f>
        <v>..</v>
      </c>
      <c r="DK1" s="19" t="str">
        <f>'Formule1 Manager'!$A$87</f>
        <v>..</v>
      </c>
      <c r="DL1" s="19" t="str">
        <f>'Formule1 Manager'!$A$88</f>
        <v>..</v>
      </c>
      <c r="DM1" s="19" t="str">
        <f>'Formule1 Manager'!$A$89</f>
        <v>..</v>
      </c>
      <c r="DN1" s="99" t="s">
        <v>104</v>
      </c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</row>
    <row r="2" spans="1:146" ht="24" customHeight="1" x14ac:dyDescent="0.25">
      <c r="B2" s="99"/>
      <c r="C2" s="19" t="str">
        <f>'Formule1 Manager'!$C$62</f>
        <v>MV</v>
      </c>
      <c r="D2" s="19" t="str">
        <f>'Formule1 Manager'!$C$63</f>
        <v>SP</v>
      </c>
      <c r="E2" s="19" t="str">
        <f>'Formule1 Manager'!$C$64</f>
        <v>LH</v>
      </c>
      <c r="F2" s="19" t="str">
        <f>'Formule1 Manager'!$C$65</f>
        <v>GR</v>
      </c>
      <c r="G2" s="19" t="str">
        <f>'Formule1 Manager'!$C$66</f>
        <v>CL</v>
      </c>
      <c r="H2" s="19" t="str">
        <f>'Formule1 Manager'!$C$67</f>
        <v>CS</v>
      </c>
      <c r="I2" s="19" t="str">
        <f>'Formule1 Manager'!$C$68</f>
        <v>LN</v>
      </c>
      <c r="J2" s="19" t="str">
        <f>'Formule1 Manager'!$C$69</f>
        <v>OP</v>
      </c>
      <c r="K2" s="19" t="str">
        <f>'Formule1 Manager'!$C$70</f>
        <v>LS</v>
      </c>
      <c r="L2" s="19" t="str">
        <f>'Formule1 Manager'!$C$71</f>
        <v>FA</v>
      </c>
      <c r="M2" s="19" t="str">
        <f>'Formule1 Manager'!$C$72</f>
        <v>EO</v>
      </c>
      <c r="N2" s="19" t="str">
        <f>'Formule1 Manager'!$C$73</f>
        <v>PG</v>
      </c>
      <c r="O2" s="19" t="str">
        <f>'Formule1 Manager'!$C$74</f>
        <v>AA</v>
      </c>
      <c r="P2" s="19" t="str">
        <f>'Formule1 Manager'!$C$75</f>
        <v>LS</v>
      </c>
      <c r="Q2" s="19" t="str">
        <f>'Formule1 Manager'!$C$76</f>
        <v>DR</v>
      </c>
      <c r="R2" s="19" t="str">
        <f>'Formule1 Manager'!$C$77</f>
        <v>YT</v>
      </c>
      <c r="S2" s="19" t="str">
        <f>'Formule1 Manager'!$C$78</f>
        <v>VB</v>
      </c>
      <c r="T2" s="19" t="str">
        <f>'Formule1 Manager'!$C$79</f>
        <v>GZ</v>
      </c>
      <c r="U2" s="19" t="str">
        <f>'Formule1 Manager'!$C$80</f>
        <v>NH</v>
      </c>
      <c r="V2" s="19" t="str">
        <f>'Formule1 Manager'!$C$81</f>
        <v>KM</v>
      </c>
      <c r="W2" s="19" t="str">
        <f>'Formule1 Manager'!$C$82</f>
        <v>..</v>
      </c>
      <c r="X2" s="19" t="str">
        <f>'Formule1 Manager'!$C$83</f>
        <v>..</v>
      </c>
      <c r="Y2" s="19" t="str">
        <f>'Formule1 Manager'!$C$84</f>
        <v>..</v>
      </c>
      <c r="Z2" s="19" t="str">
        <f>'Formule1 Manager'!$C$85</f>
        <v>..</v>
      </c>
      <c r="AA2" s="20" t="str">
        <f>'Formule1 Manager'!$C$86</f>
        <v>..</v>
      </c>
      <c r="AB2" s="20" t="str">
        <f>'Formule1 Manager'!$C$87</f>
        <v>..</v>
      </c>
      <c r="AC2" s="20" t="str">
        <f>'Formule1 Manager'!$C$88</f>
        <v>..</v>
      </c>
      <c r="AD2" s="20" t="str">
        <f>'Formule1 Manager'!$C$89</f>
        <v>..</v>
      </c>
      <c r="AE2" s="99"/>
      <c r="AF2" s="19" t="str">
        <f>'Formule1 Manager'!K62</f>
        <v>RB</v>
      </c>
      <c r="AG2" s="19" t="str">
        <f>'Formule1 Manager'!K63</f>
        <v>MGP</v>
      </c>
      <c r="AH2" s="19" t="str">
        <f>'Formule1 Manager'!K64</f>
        <v>SF</v>
      </c>
      <c r="AI2" s="19" t="str">
        <f>'Formule1 Manager'!K65</f>
        <v>McL</v>
      </c>
      <c r="AJ2" s="19" t="str">
        <f>'Formule1 Manager'!K66</f>
        <v>AsM</v>
      </c>
      <c r="AK2" s="19" t="str">
        <f>'Formule1 Manager'!K67</f>
        <v>ALP</v>
      </c>
      <c r="AL2" s="19" t="str">
        <f>'Formule1 Manager'!K68</f>
        <v>WIL</v>
      </c>
      <c r="AM2" s="19" t="str">
        <f>'Formule1 Manager'!K69</f>
        <v>VCA</v>
      </c>
      <c r="AN2" s="19" t="str">
        <f>'Formule1 Manager'!K70</f>
        <v>SAU</v>
      </c>
      <c r="AO2" s="19" t="str">
        <f>'Formule1 Manager'!K71</f>
        <v>HAA</v>
      </c>
      <c r="AP2" s="19" t="str">
        <f>'Formule1 Manager'!K72</f>
        <v>..</v>
      </c>
      <c r="AQ2" s="19" t="str">
        <f>'Formule1 Manager'!K73</f>
        <v>..</v>
      </c>
      <c r="AR2" s="19" t="str">
        <f>'Formule1 Manager'!K74</f>
        <v>..</v>
      </c>
      <c r="AS2" s="19" t="str">
        <f>'Formule1 Manager'!K75</f>
        <v>..</v>
      </c>
      <c r="AT2" s="99"/>
      <c r="AU2" s="19" t="str">
        <f>AF2</f>
        <v>RB</v>
      </c>
      <c r="AV2" s="19" t="str">
        <f t="shared" si="0"/>
        <v>MGP</v>
      </c>
      <c r="AW2" s="19" t="str">
        <f t="shared" si="0"/>
        <v>SF</v>
      </c>
      <c r="AX2" s="19" t="str">
        <f t="shared" si="0"/>
        <v>McL</v>
      </c>
      <c r="AY2" s="19" t="str">
        <f t="shared" si="0"/>
        <v>AsM</v>
      </c>
      <c r="AZ2" s="19" t="str">
        <f t="shared" si="0"/>
        <v>ALP</v>
      </c>
      <c r="BA2" s="19" t="str">
        <f t="shared" si="0"/>
        <v>WIL</v>
      </c>
      <c r="BB2" s="19" t="str">
        <f t="shared" si="0"/>
        <v>VCA</v>
      </c>
      <c r="BC2" s="19" t="str">
        <f t="shared" si="0"/>
        <v>SAU</v>
      </c>
      <c r="BD2" s="19" t="str">
        <f t="shared" si="0"/>
        <v>HAA</v>
      </c>
      <c r="BE2" s="19" t="str">
        <f t="shared" si="0"/>
        <v>..</v>
      </c>
      <c r="BF2" s="19" t="str">
        <f t="shared" si="0"/>
        <v>..</v>
      </c>
      <c r="BG2" s="19" t="str">
        <f>AR2</f>
        <v>..</v>
      </c>
      <c r="BH2" s="19" t="str">
        <f t="shared" si="1"/>
        <v>..</v>
      </c>
      <c r="BI2" s="99"/>
      <c r="BJ2" s="19" t="str">
        <f>'Formule1 Manager'!S95</f>
        <v>Bah</v>
      </c>
      <c r="BK2" s="19" t="str">
        <f>'Formule1 Manager'!S96</f>
        <v>Sao</v>
      </c>
      <c r="BL2" s="19" t="str">
        <f>'Formule1 Manager'!S97</f>
        <v>Aus</v>
      </c>
      <c r="BM2" s="19" t="str">
        <f>'Formule1 Manager'!S98</f>
        <v>Jap</v>
      </c>
      <c r="BN2" s="19" t="str">
        <f>'Formule1 Manager'!S99</f>
        <v>Chi</v>
      </c>
      <c r="BO2" s="19" t="str">
        <f>'Formule1 Manager'!S100</f>
        <v>VS</v>
      </c>
      <c r="BP2" s="19" t="str">
        <f>'Formule1 Manager'!S101</f>
        <v>Ita</v>
      </c>
      <c r="BQ2" s="19" t="str">
        <f>'Formule1 Manager'!S102</f>
        <v>Mon</v>
      </c>
      <c r="BR2" s="19" t="str">
        <f>'Formule1 Manager'!S103</f>
        <v>Can</v>
      </c>
      <c r="BS2" s="19" t="str">
        <f>'Formule1 Manager'!S104</f>
        <v>Spa</v>
      </c>
      <c r="BT2" s="19" t="str">
        <f>'Formule1 Manager'!S105</f>
        <v>Oos</v>
      </c>
      <c r="BU2" s="19" t="str">
        <f>'Formule1 Manager'!S106</f>
        <v>Eng</v>
      </c>
      <c r="BV2" s="19" t="str">
        <f>'Formule1 Manager'!S107</f>
        <v>Hon</v>
      </c>
      <c r="BW2" s="19" t="str">
        <f>'Formule1 Manager'!S108</f>
        <v>Bel</v>
      </c>
      <c r="BX2" s="19" t="str">
        <f>'Formule1 Manager'!S109</f>
        <v>Ned</v>
      </c>
      <c r="BY2" s="19" t="str">
        <f>'Formule1 Manager'!S110</f>
        <v>Ita</v>
      </c>
      <c r="BZ2" s="19" t="str">
        <f>'Formule1 Manager'!S111</f>
        <v>Aze</v>
      </c>
      <c r="CA2" s="19" t="str">
        <f>'Formule1 Manager'!S112</f>
        <v>Sin</v>
      </c>
      <c r="CB2" s="19" t="str">
        <f>'Formule1 Manager'!S113</f>
        <v>VS</v>
      </c>
      <c r="CC2" s="19" t="str">
        <f>'Formule1 Manager'!S114</f>
        <v>Mex</v>
      </c>
      <c r="CD2" s="19" t="str">
        <f>'Formule1 Manager'!S115</f>
        <v>Bra</v>
      </c>
      <c r="CE2" s="19" t="str">
        <f>'Formule1 Manager'!S116</f>
        <v>Las</v>
      </c>
      <c r="CF2" s="19" t="str">
        <f>'Formule1 Manager'!S117</f>
        <v>Qat</v>
      </c>
      <c r="CG2" s="19" t="str">
        <f>'Formule1 Manager'!S118</f>
        <v>Abd</v>
      </c>
      <c r="CH2" s="99"/>
      <c r="CI2" s="19" t="s">
        <v>135</v>
      </c>
      <c r="CJ2" s="19">
        <f>'Formule1 Manager'!V118</f>
        <v>0</v>
      </c>
      <c r="CK2" s="99"/>
      <c r="CL2" s="19" t="str">
        <f>'Formule1 Manager'!$C$62</f>
        <v>MV</v>
      </c>
      <c r="CM2" s="19" t="str">
        <f>'Formule1 Manager'!$C$63</f>
        <v>SP</v>
      </c>
      <c r="CN2" s="19" t="str">
        <f>'Formule1 Manager'!$C$64</f>
        <v>LH</v>
      </c>
      <c r="CO2" s="19" t="str">
        <f>'Formule1 Manager'!$C$65</f>
        <v>GR</v>
      </c>
      <c r="CP2" s="19" t="str">
        <f>'Formule1 Manager'!$C$66</f>
        <v>CL</v>
      </c>
      <c r="CQ2" s="19" t="str">
        <f>'Formule1 Manager'!$C$67</f>
        <v>CS</v>
      </c>
      <c r="CR2" s="19" t="str">
        <f>'Formule1 Manager'!$C$68</f>
        <v>LN</v>
      </c>
      <c r="CS2" s="19" t="str">
        <f>'Formule1 Manager'!$C$69</f>
        <v>OP</v>
      </c>
      <c r="CT2" s="19" t="str">
        <f>'Formule1 Manager'!$C$70</f>
        <v>LS</v>
      </c>
      <c r="CU2" s="19" t="str">
        <f>'Formule1 Manager'!$C$71</f>
        <v>FA</v>
      </c>
      <c r="CV2" s="19" t="str">
        <f>'Formule1 Manager'!$C$72</f>
        <v>EO</v>
      </c>
      <c r="CW2" s="19" t="str">
        <f>'Formule1 Manager'!$C$73</f>
        <v>PG</v>
      </c>
      <c r="CX2" s="19" t="str">
        <f>'Formule1 Manager'!$C$74</f>
        <v>AA</v>
      </c>
      <c r="CY2" s="19" t="str">
        <f>'Formule1 Manager'!$C$75</f>
        <v>LS</v>
      </c>
      <c r="CZ2" s="19" t="str">
        <f>'Formule1 Manager'!$C$76</f>
        <v>DR</v>
      </c>
      <c r="DA2" s="19" t="str">
        <f>'Formule1 Manager'!$C$77</f>
        <v>YT</v>
      </c>
      <c r="DB2" s="19" t="str">
        <f>'Formule1 Manager'!$C$78</f>
        <v>VB</v>
      </c>
      <c r="DC2" s="19" t="str">
        <f>'Formule1 Manager'!$C$79</f>
        <v>GZ</v>
      </c>
      <c r="DD2" s="19" t="str">
        <f>'Formule1 Manager'!$C$80</f>
        <v>NH</v>
      </c>
      <c r="DE2" s="19" t="str">
        <f>'Formule1 Manager'!$C$81</f>
        <v>KM</v>
      </c>
      <c r="DF2" s="19" t="str">
        <f>'Formule1 Manager'!$C$82</f>
        <v>..</v>
      </c>
      <c r="DG2" s="19" t="str">
        <f>'Formule1 Manager'!$C$83</f>
        <v>..</v>
      </c>
      <c r="DH2" s="19" t="str">
        <f>'Formule1 Manager'!$C$84</f>
        <v>..</v>
      </c>
      <c r="DI2" s="19" t="str">
        <f>'Formule1 Manager'!$C$85</f>
        <v>..</v>
      </c>
      <c r="DJ2" s="20" t="str">
        <f>'Formule1 Manager'!$C$86</f>
        <v>..</v>
      </c>
      <c r="DK2" s="19" t="str">
        <f>'Formule1 Manager'!$C$87</f>
        <v>..</v>
      </c>
      <c r="DL2" s="19" t="str">
        <f>'Formule1 Manager'!$C$88</f>
        <v>..</v>
      </c>
      <c r="DM2" s="19" t="str">
        <f>'Formule1 Manager'!$C$89</f>
        <v>..</v>
      </c>
      <c r="DN2" s="99"/>
      <c r="DO2" s="19">
        <v>1</v>
      </c>
      <c r="DP2" s="19">
        <v>2</v>
      </c>
      <c r="DQ2" s="19">
        <v>3</v>
      </c>
      <c r="DR2" s="19">
        <v>4</v>
      </c>
      <c r="DS2" s="19">
        <v>5</v>
      </c>
      <c r="DT2" s="19">
        <v>6</v>
      </c>
      <c r="DU2" s="19">
        <v>7</v>
      </c>
      <c r="DV2" s="19">
        <v>8</v>
      </c>
      <c r="DW2" s="19">
        <v>9</v>
      </c>
      <c r="DX2" s="19">
        <v>10</v>
      </c>
      <c r="DY2" s="19">
        <v>11</v>
      </c>
      <c r="DZ2" s="19">
        <v>12</v>
      </c>
      <c r="EA2" s="19">
        <v>13</v>
      </c>
      <c r="EB2" s="19">
        <v>14</v>
      </c>
      <c r="EC2" s="19">
        <v>15</v>
      </c>
      <c r="ED2" s="19">
        <v>16</v>
      </c>
      <c r="EE2" s="19">
        <v>17</v>
      </c>
      <c r="EF2" s="19">
        <v>18</v>
      </c>
      <c r="EG2" s="19">
        <v>19</v>
      </c>
      <c r="EH2" s="19">
        <v>20</v>
      </c>
      <c r="EI2" s="19">
        <v>21</v>
      </c>
      <c r="EJ2" s="19">
        <v>22</v>
      </c>
      <c r="EK2" s="19">
        <v>23</v>
      </c>
      <c r="EL2" s="19">
        <v>24</v>
      </c>
      <c r="EM2" s="19"/>
      <c r="EN2" s="19"/>
      <c r="EO2" s="19"/>
      <c r="EP2" s="19"/>
    </row>
    <row r="3" spans="1:146" s="11" customFormat="1" x14ac:dyDescent="0.25">
      <c r="A3" s="11" t="s">
        <v>137</v>
      </c>
      <c r="B3" s="23"/>
      <c r="C3" s="22" t="str">
        <f>IF('Formule1 Manager'!G11&gt;0,1," ")</f>
        <v xml:space="preserve"> </v>
      </c>
      <c r="D3" s="22" t="str">
        <f>IF('Formule1 Manager'!G12&gt;0,1," ")</f>
        <v xml:space="preserve"> </v>
      </c>
      <c r="E3" s="22" t="str">
        <f>IF('Formule1 Manager'!G13&gt;0,1," ")</f>
        <v xml:space="preserve"> </v>
      </c>
      <c r="F3" s="22" t="str">
        <f>IF('Formule1 Manager'!G14&gt;0,1," ")</f>
        <v xml:space="preserve"> </v>
      </c>
      <c r="G3" s="22" t="str">
        <f>IF('Formule1 Manager'!G15&gt;0,1," ")</f>
        <v xml:space="preserve"> </v>
      </c>
      <c r="H3" s="22" t="str">
        <f>IF('Formule1 Manager'!G16&gt;0,1," ")</f>
        <v xml:space="preserve"> </v>
      </c>
      <c r="I3" s="22" t="str">
        <f>IF('Formule1 Manager'!G17&gt;0,1," ")</f>
        <v xml:space="preserve"> </v>
      </c>
      <c r="J3" s="22" t="str">
        <f>IF('Formule1 Manager'!G18&gt;0,1," ")</f>
        <v xml:space="preserve"> </v>
      </c>
      <c r="K3" s="22" t="str">
        <f>IF('Formule1 Manager'!G19&gt;0,1," ")</f>
        <v xml:space="preserve"> </v>
      </c>
      <c r="L3" s="22" t="str">
        <f>IF('Formule1 Manager'!G20&gt;0,1," ")</f>
        <v xml:space="preserve"> </v>
      </c>
      <c r="M3" s="22" t="str">
        <f>IF('Formule1 Manager'!G21&gt;0,1," ")</f>
        <v xml:space="preserve"> </v>
      </c>
      <c r="N3" s="22" t="str">
        <f>IF('Formule1 Manager'!G22&gt;0,1," ")</f>
        <v xml:space="preserve"> </v>
      </c>
      <c r="O3" s="22" t="str">
        <f>IF('Formule1 Manager'!G23&gt;0,1," ")</f>
        <v xml:space="preserve"> </v>
      </c>
      <c r="P3" s="22" t="str">
        <f>IF('Formule1 Manager'!G24&gt;0,1," ")</f>
        <v xml:space="preserve"> </v>
      </c>
      <c r="Q3" s="22" t="str">
        <f>IF('Formule1 Manager'!G25&gt;0,1," ")</f>
        <v xml:space="preserve"> </v>
      </c>
      <c r="R3" s="22" t="str">
        <f>IF('Formule1 Manager'!G26&gt;0,1," ")</f>
        <v xml:space="preserve"> </v>
      </c>
      <c r="S3" s="22" t="str">
        <f>IF('Formule1 Manager'!G27&gt;0,1," ")</f>
        <v xml:space="preserve"> </v>
      </c>
      <c r="T3" s="22" t="str">
        <f>IF('Formule1 Manager'!G28&gt;0,1," ")</f>
        <v xml:space="preserve"> </v>
      </c>
      <c r="U3" s="22" t="str">
        <f>IF('Formule1 Manager'!G29&gt;0,1," ")</f>
        <v xml:space="preserve"> </v>
      </c>
      <c r="V3" s="22" t="str">
        <f>IF('Formule1 Manager'!G30&gt;0,1," ")</f>
        <v xml:space="preserve"> </v>
      </c>
      <c r="W3" s="22" t="str">
        <f>IF('Formule1 Manager'!G31&gt;0,1," ")</f>
        <v xml:space="preserve"> </v>
      </c>
      <c r="X3" s="22" t="str">
        <f>IF('Formule1 Manager'!G32&gt;0,1," ")</f>
        <v xml:space="preserve"> </v>
      </c>
      <c r="Y3" s="22"/>
      <c r="Z3" s="22"/>
      <c r="AA3" s="22"/>
      <c r="AB3" s="22"/>
      <c r="AC3" s="22"/>
      <c r="AD3" s="22"/>
      <c r="AE3" s="23"/>
      <c r="AF3" s="22" t="str">
        <f>IF('Formule1 Manager'!O11&gt;0,1," ")</f>
        <v xml:space="preserve"> </v>
      </c>
      <c r="AG3" s="22" t="str">
        <f>IF('Formule1 Manager'!O12&gt;0,1," ")</f>
        <v xml:space="preserve"> </v>
      </c>
      <c r="AH3" s="22" t="str">
        <f>IF('Formule1 Manager'!O13&gt;0,1," ")</f>
        <v xml:space="preserve"> </v>
      </c>
      <c r="AI3" s="22" t="str">
        <f>IF('Formule1 Manager'!O14&gt;0,1," ")</f>
        <v xml:space="preserve"> </v>
      </c>
      <c r="AJ3" s="22" t="str">
        <f>IF('Formule1 Manager'!O15&gt;0,1," ")</f>
        <v xml:space="preserve"> </v>
      </c>
      <c r="AK3" s="22" t="str">
        <f>IF('Formule1 Manager'!O16&gt;0,1," ")</f>
        <v xml:space="preserve"> </v>
      </c>
      <c r="AL3" s="22" t="str">
        <f>IF('Formule1 Manager'!O17&gt;0,1," ")</f>
        <v xml:space="preserve"> </v>
      </c>
      <c r="AM3" s="22" t="str">
        <f>IF('Formule1 Manager'!O18&gt;0,1," ")</f>
        <v xml:space="preserve"> </v>
      </c>
      <c r="AN3" s="22" t="str">
        <f>IF('Formule1 Manager'!O19&gt;0,1," ")</f>
        <v xml:space="preserve"> </v>
      </c>
      <c r="AO3" s="22" t="str">
        <f>IF('Formule1 Manager'!O20&gt;0,1," ")</f>
        <v xml:space="preserve"> </v>
      </c>
      <c r="AP3" s="22" t="str">
        <f>IF('Formule1 Manager'!O21&gt;0,1," ")</f>
        <v xml:space="preserve"> </v>
      </c>
      <c r="AQ3" s="22" t="str">
        <f>IF('Formule1 Manager'!O22&gt;0,1," ")</f>
        <v xml:space="preserve"> </v>
      </c>
      <c r="AR3" s="22" t="str">
        <f>IF('Formule1 Manager'!O23&gt;0,1," ")</f>
        <v xml:space="preserve"> </v>
      </c>
      <c r="AS3" s="22" t="str">
        <f>IF('Formule1 Manager'!O24&gt;0,1," ")</f>
        <v xml:space="preserve"> </v>
      </c>
      <c r="AT3" s="23"/>
      <c r="AU3" s="22" t="str">
        <f>IF('Formule1 Manager'!O27&gt;0,1," ")</f>
        <v xml:space="preserve"> </v>
      </c>
      <c r="AV3" s="22" t="str">
        <f>IF('Formule1 Manager'!O28&gt;0,1," ")</f>
        <v xml:space="preserve"> </v>
      </c>
      <c r="AW3" s="22" t="str">
        <f>IF('Formule1 Manager'!O29&gt;0,1," ")</f>
        <v xml:space="preserve"> </v>
      </c>
      <c r="AX3" s="22" t="str">
        <f>IF('Formule1 Manager'!O30&gt;0,1," ")</f>
        <v xml:space="preserve"> </v>
      </c>
      <c r="AY3" s="22" t="str">
        <f>IF('Formule1 Manager'!O31&gt;0,1," ")</f>
        <v xml:space="preserve"> </v>
      </c>
      <c r="AZ3" s="22" t="str">
        <f>IF('Formule1 Manager'!O32&gt;0,1," ")</f>
        <v xml:space="preserve"> </v>
      </c>
      <c r="BA3" s="22" t="str">
        <f>IF('Formule1 Manager'!O33&gt;0,1," ")</f>
        <v xml:space="preserve"> </v>
      </c>
      <c r="BB3" s="22" t="str">
        <f>IF('Formule1 Manager'!O34&gt;0,1," ")</f>
        <v xml:space="preserve"> </v>
      </c>
      <c r="BC3" s="22" t="str">
        <f>IF('Formule1 Manager'!O35&gt;0,1," ")</f>
        <v xml:space="preserve"> </v>
      </c>
      <c r="BD3" s="22" t="str">
        <f>IF('Formule1 Manager'!O36&gt;0,1," ")</f>
        <v xml:space="preserve"> </v>
      </c>
      <c r="BE3" s="22" t="str">
        <f>IF('Formule1 Manager'!O37&gt;0,1," ")</f>
        <v xml:space="preserve"> </v>
      </c>
      <c r="BF3" s="22" t="str">
        <f>IF('Formule1 Manager'!O38&gt;0,1," ")</f>
        <v xml:space="preserve"> </v>
      </c>
      <c r="BG3" s="22" t="str">
        <f>IF('Formule1 Manager'!O39&gt;0,1," ")</f>
        <v xml:space="preserve"> </v>
      </c>
      <c r="BH3" s="22" t="str">
        <f>IF('Formule1 Manager'!O40&gt;0,1," ")</f>
        <v xml:space="preserve"> </v>
      </c>
      <c r="BI3" s="23"/>
      <c r="BJ3" s="22" t="str">
        <f>IF('Formule1 Manager'!C94=2,1," ")</f>
        <v xml:space="preserve"> </v>
      </c>
      <c r="BK3" s="22" t="str">
        <f>IF('Formule1 Manager'!C94=3,1," ")</f>
        <v xml:space="preserve"> </v>
      </c>
      <c r="BL3" s="22" t="str">
        <f>IF('Formule1 Manager'!C94=4,1," ")</f>
        <v xml:space="preserve"> </v>
      </c>
      <c r="BM3" s="22" t="str">
        <f>IF('Formule1 Manager'!C94=5,1," ")</f>
        <v xml:space="preserve"> </v>
      </c>
      <c r="BN3" s="22" t="str">
        <f>IF('Formule1 Manager'!C94=6,1," ")</f>
        <v xml:space="preserve"> </v>
      </c>
      <c r="BO3" s="22" t="str">
        <f>IF('Formule1 Manager'!C94=7,1," ")</f>
        <v xml:space="preserve"> </v>
      </c>
      <c r="BP3" s="22" t="str">
        <f>IF('Formule1 Manager'!C94=8,1," ")</f>
        <v xml:space="preserve"> </v>
      </c>
      <c r="BQ3" s="22" t="str">
        <f>IF('Formule1 Manager'!C103=2,1," ")</f>
        <v xml:space="preserve"> </v>
      </c>
      <c r="BR3" s="22" t="str">
        <f>IF('Formule1 Manager'!C103=3,1," ")</f>
        <v xml:space="preserve"> </v>
      </c>
      <c r="BS3" s="22" t="str">
        <f>IF('Formule1 Manager'!C103=4,1," ")</f>
        <v xml:space="preserve"> </v>
      </c>
      <c r="BT3" s="22" t="str">
        <f>IF('Formule1 Manager'!C103=5,1," ")</f>
        <v xml:space="preserve"> </v>
      </c>
      <c r="BU3" s="22" t="str">
        <f>IF('Formule1 Manager'!C103=6,1," ")</f>
        <v xml:space="preserve"> </v>
      </c>
      <c r="BV3" s="22" t="str">
        <f>IF('Formule1 Manager'!C103=7,1," ")</f>
        <v xml:space="preserve"> </v>
      </c>
      <c r="BW3" s="22" t="str">
        <f>IF('Formule1 Manager'!C103=8,1," ")</f>
        <v xml:space="preserve"> </v>
      </c>
      <c r="BX3" s="22" t="str">
        <f>IF('Formule1 Manager'!C112=2,1," ")</f>
        <v xml:space="preserve"> </v>
      </c>
      <c r="BY3" s="22" t="str">
        <f>IF('Formule1 Manager'!C112=3,1," ")</f>
        <v xml:space="preserve"> </v>
      </c>
      <c r="BZ3" s="22" t="str">
        <f>IF('Formule1 Manager'!C112=4,1," ")</f>
        <v xml:space="preserve"> </v>
      </c>
      <c r="CA3" s="22" t="str">
        <f>IF('Formule1 Manager'!C112=5,1," ")</f>
        <v xml:space="preserve"> </v>
      </c>
      <c r="CB3" s="22" t="str">
        <f>IF('Formule1 Manager'!C112=6,1," ")</f>
        <v xml:space="preserve"> </v>
      </c>
      <c r="CC3" s="22" t="str">
        <f>IF('Formule1 Manager'!C112=7,1," ")</f>
        <v xml:space="preserve"> </v>
      </c>
      <c r="CD3" s="22" t="str">
        <f>IF('Formule1 Manager'!C112=8,1," ")</f>
        <v xml:space="preserve"> </v>
      </c>
      <c r="CE3" s="22" t="str">
        <f>IF('Formule1 Manager'!C112=9,1," ")</f>
        <v xml:space="preserve"> </v>
      </c>
      <c r="CF3" s="22" t="str">
        <f>IF('Formule1 Manager'!C112=10,1," ")</f>
        <v xml:space="preserve"> </v>
      </c>
      <c r="CG3" s="22" t="str">
        <f>IF('Formule1 Manager'!C112=11,1," ")</f>
        <v xml:space="preserve"> </v>
      </c>
      <c r="CH3" s="23"/>
      <c r="CI3" s="22"/>
      <c r="CJ3" s="22"/>
      <c r="CK3" s="23"/>
      <c r="CL3" s="22" t="str">
        <f>IF('Formule1 Manager'!$A$94=2,1," ")</f>
        <v xml:space="preserve"> </v>
      </c>
      <c r="CM3" s="22" t="str">
        <f>IF('Formule1 Manager'!$A$94=3,1," ")</f>
        <v xml:space="preserve"> </v>
      </c>
      <c r="CN3" s="22" t="str">
        <f>IF('Formule1 Manager'!$A$94=4,1," ")</f>
        <v xml:space="preserve"> </v>
      </c>
      <c r="CO3" s="22" t="str">
        <f>IF('Formule1 Manager'!$A$94=5,1," ")</f>
        <v xml:space="preserve"> </v>
      </c>
      <c r="CP3" s="22" t="str">
        <f>IF('Formule1 Manager'!$A$94=6,1," ")</f>
        <v xml:space="preserve"> </v>
      </c>
      <c r="CQ3" s="22" t="str">
        <f>IF('Formule1 Manager'!$A$94=7,1," ")</f>
        <v xml:space="preserve"> </v>
      </c>
      <c r="CR3" s="22" t="str">
        <f>IF('Formule1 Manager'!$A$94=8,1," ")</f>
        <v xml:space="preserve"> </v>
      </c>
      <c r="CS3" s="22" t="str">
        <f>IF('Formule1 Manager'!$A$94=9,1," ")</f>
        <v xml:space="preserve"> </v>
      </c>
      <c r="CT3" s="22" t="str">
        <f>IF('Formule1 Manager'!$A$94=10,1," ")</f>
        <v xml:space="preserve"> </v>
      </c>
      <c r="CU3" s="22" t="str">
        <f>IF('Formule1 Manager'!$A$94=11,1," ")</f>
        <v xml:space="preserve"> </v>
      </c>
      <c r="CV3" s="22" t="str">
        <f>IF('Formule1 Manager'!$A$94=12,1," ")</f>
        <v xml:space="preserve"> </v>
      </c>
      <c r="CW3" s="22" t="str">
        <f>IF('Formule1 Manager'!$A$94=13,1," ")</f>
        <v xml:space="preserve"> </v>
      </c>
      <c r="CX3" s="22" t="str">
        <f>IF('Formule1 Manager'!$A$94=14,1," ")</f>
        <v xml:space="preserve"> </v>
      </c>
      <c r="CY3" s="22" t="str">
        <f>IF('Formule1 Manager'!$A$94=15,1," ")</f>
        <v xml:space="preserve"> </v>
      </c>
      <c r="CZ3" s="22" t="str">
        <f>IF('Formule1 Manager'!$A$94=16,1," ")</f>
        <v xml:space="preserve"> </v>
      </c>
      <c r="DA3" s="22" t="str">
        <f>IF('Formule1 Manager'!$A$94=17,1," ")</f>
        <v xml:space="preserve"> </v>
      </c>
      <c r="DB3" s="22" t="str">
        <f>IF('Formule1 Manager'!$A$94=18,1," ")</f>
        <v xml:space="preserve"> </v>
      </c>
      <c r="DC3" s="22" t="str">
        <f>IF('Formule1 Manager'!$A$94=19,1," ")</f>
        <v xml:space="preserve"> </v>
      </c>
      <c r="DD3" s="22" t="str">
        <f>IF('Formule1 Manager'!$A$94=20,1," ")</f>
        <v xml:space="preserve"> </v>
      </c>
      <c r="DE3" s="22" t="str">
        <f>IF('Formule1 Manager'!$A$94=21,1," ")</f>
        <v xml:space="preserve"> </v>
      </c>
      <c r="DF3" s="22" t="str">
        <f>IF('Formule1 Manager'!$A$94=22,1," ")</f>
        <v xml:space="preserve"> </v>
      </c>
      <c r="DG3" s="22" t="str">
        <f>IF('Formule1 Manager'!$A$94=23,1," ")</f>
        <v xml:space="preserve"> </v>
      </c>
      <c r="DH3" s="22" t="str">
        <f>IF('Formule1 Manager'!$A$94=24,1," ")</f>
        <v xml:space="preserve"> </v>
      </c>
      <c r="DI3" s="22" t="str">
        <f>IF('Formule1 Manager'!$A$94=25,1," ")</f>
        <v xml:space="preserve"> </v>
      </c>
      <c r="DJ3" s="22" t="str">
        <f>IF('Formule1 Manager'!$A$94=26,1," ")</f>
        <v xml:space="preserve"> </v>
      </c>
      <c r="DK3" s="22" t="str">
        <f>IF('Formule1 Manager'!$A$94=27,1," ")</f>
        <v xml:space="preserve"> </v>
      </c>
      <c r="DL3" s="22" t="str">
        <f>IF('Formule1 Manager'!$A$94=28,1," ")</f>
        <v xml:space="preserve"> </v>
      </c>
      <c r="DM3" s="22" t="str">
        <f>IF('Formule1 Manager'!$A$94=29,1," ")</f>
        <v xml:space="preserve"> </v>
      </c>
      <c r="DN3" s="23"/>
      <c r="DO3" s="22" t="str">
        <f>IF('Formule1 Manager'!$I$94=2,1," ")</f>
        <v xml:space="preserve"> </v>
      </c>
      <c r="DP3" s="22" t="str">
        <f>IF('Formule1 Manager'!$I$94=3,1," ")</f>
        <v xml:space="preserve"> </v>
      </c>
      <c r="DQ3" s="22" t="str">
        <f>IF('Formule1 Manager'!$I$94=4,1," ")</f>
        <v xml:space="preserve"> </v>
      </c>
      <c r="DR3" s="22" t="str">
        <f>IF('Formule1 Manager'!$I$94=5,1," ")</f>
        <v xml:space="preserve"> </v>
      </c>
      <c r="DS3" s="22" t="str">
        <f>IF('Formule1 Manager'!$I$94=6,1," ")</f>
        <v xml:space="preserve"> </v>
      </c>
      <c r="DT3" s="22" t="str">
        <f>IF('Formule1 Manager'!$I$94=7,1," ")</f>
        <v xml:space="preserve"> </v>
      </c>
      <c r="DU3" s="22" t="str">
        <f>IF('Formule1 Manager'!$I$94=8,1," ")</f>
        <v xml:space="preserve"> </v>
      </c>
      <c r="DV3" s="22" t="str">
        <f>IF('Formule1 Manager'!$I$94=9,1," ")</f>
        <v xml:space="preserve"> </v>
      </c>
      <c r="DW3" s="22" t="str">
        <f>IF('Formule1 Manager'!$I$94=10,1," ")</f>
        <v xml:space="preserve"> </v>
      </c>
      <c r="DX3" s="22" t="str">
        <f>IF('Formule1 Manager'!$I$94=11,1," ")</f>
        <v xml:space="preserve"> </v>
      </c>
      <c r="DY3" s="22" t="str">
        <f>IF('Formule1 Manager'!$I$94=12,1," ")</f>
        <v xml:space="preserve"> </v>
      </c>
      <c r="DZ3" s="22" t="str">
        <f>IF('Formule1 Manager'!$I$94=13,1," ")</f>
        <v xml:space="preserve"> </v>
      </c>
      <c r="EA3" s="22" t="str">
        <f>IF('Formule1 Manager'!$I$94=14,1," ")</f>
        <v xml:space="preserve"> </v>
      </c>
      <c r="EB3" s="22" t="str">
        <f>IF('Formule1 Manager'!$I$94=15,1," ")</f>
        <v xml:space="preserve"> </v>
      </c>
      <c r="EC3" s="22" t="str">
        <f>IF('Formule1 Manager'!$I$94=16,1," ")</f>
        <v xml:space="preserve"> </v>
      </c>
      <c r="ED3" s="22" t="str">
        <f>IF('Formule1 Manager'!$I$94=17,1," ")</f>
        <v xml:space="preserve"> </v>
      </c>
      <c r="EE3" s="22" t="str">
        <f>IF('Formule1 Manager'!$I$94=18,1," ")</f>
        <v xml:space="preserve"> </v>
      </c>
      <c r="EF3" s="22" t="str">
        <f>IF('Formule1 Manager'!$I$94=19,1," ")</f>
        <v xml:space="preserve"> </v>
      </c>
      <c r="EG3" s="22" t="str">
        <f>IF('Formule1 Manager'!$I$94=20,1," ")</f>
        <v xml:space="preserve"> </v>
      </c>
      <c r="EH3" s="22" t="str">
        <f>IF('Formule1 Manager'!$I$94=21,1," ")</f>
        <v xml:space="preserve"> </v>
      </c>
      <c r="EI3" s="22" t="str">
        <f>IF('Formule1 Manager'!$I$94=22,1," ")</f>
        <v xml:space="preserve"> </v>
      </c>
      <c r="EJ3" s="22" t="str">
        <f>IF('Formule1 Manager'!$I$94=23,1," ")</f>
        <v xml:space="preserve"> </v>
      </c>
      <c r="EK3" s="22" t="str">
        <f>IF('Formule1 Manager'!$I$94=24,1," ")</f>
        <v xml:space="preserve"> </v>
      </c>
      <c r="EL3" s="22" t="str">
        <f>IF('Formule1 Manager'!$I$94=25,1," ")</f>
        <v xml:space="preserve"> </v>
      </c>
    </row>
  </sheetData>
  <mergeCells count="7">
    <mergeCell ref="CH1:CH2"/>
    <mergeCell ref="CK1:CK2"/>
    <mergeCell ref="DN1:DN2"/>
    <mergeCell ref="AE1:AE2"/>
    <mergeCell ref="B1:B2"/>
    <mergeCell ref="AT1:AT2"/>
    <mergeCell ref="BI1:B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Formule1 Manager</vt:lpstr>
      <vt:lpstr>Site</vt:lpstr>
      <vt:lpstr>Invulblad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F Hamers</cp:lastModifiedBy>
  <dcterms:created xsi:type="dcterms:W3CDTF">2016-02-06T11:04:19Z</dcterms:created>
  <dcterms:modified xsi:type="dcterms:W3CDTF">2024-02-06T19:44:02Z</dcterms:modified>
</cp:coreProperties>
</file>